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showInkAnnotation="0" autoCompressPictures="0"/>
  <bookViews>
    <workbookView xWindow="375" yWindow="15" windowWidth="15480" windowHeight="9120" tabRatio="500" firstSheet="1" activeTab="2"/>
  </bookViews>
  <sheets>
    <sheet name="Food" sheetId="2" state="hidden" r:id="rId1"/>
    <sheet name="Kit" sheetId="6" r:id="rId2"/>
    <sheet name="Daily" sheetId="7" r:id="rId3"/>
    <sheet name="Daily 7 days" sheetId="8" r:id="rId4"/>
  </sheets>
  <externalReferences>
    <externalReference r:id="rId5"/>
  </externalReferences>
  <definedNames>
    <definedName name="_xlnm.Print_Area" localSheetId="3">'Daily 7 days'!$A$1:$H$47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4" i="8"/>
  <c r="C26"/>
  <c r="C13"/>
  <c r="G35"/>
  <c r="G11"/>
  <c r="C35"/>
  <c r="C24"/>
  <c r="C11"/>
  <c r="C12"/>
  <c r="D47"/>
  <c r="C46"/>
  <c r="C45"/>
  <c r="C47"/>
  <c r="H46"/>
  <c r="G46"/>
  <c r="H37"/>
  <c r="H45"/>
  <c r="G36"/>
  <c r="G37"/>
  <c r="G45"/>
  <c r="H26"/>
  <c r="H44"/>
  <c r="G25"/>
  <c r="G26"/>
  <c r="G44"/>
  <c r="H13"/>
  <c r="H43"/>
  <c r="G12"/>
  <c r="G13"/>
  <c r="G43"/>
  <c r="D37"/>
  <c r="H42"/>
  <c r="C36"/>
  <c r="C37"/>
  <c r="G42"/>
  <c r="D26"/>
  <c r="H41"/>
  <c r="C25"/>
  <c r="G41"/>
  <c r="D13"/>
  <c r="H40"/>
  <c r="G40"/>
  <c r="G11" i="7"/>
  <c r="C37"/>
  <c r="C25"/>
  <c r="C11"/>
  <c r="B29" i="6"/>
  <c r="C12" i="7"/>
  <c r="G37"/>
  <c r="G25"/>
  <c r="C13"/>
  <c r="K17"/>
  <c r="G38"/>
  <c r="C38"/>
  <c r="G26"/>
  <c r="C26"/>
  <c r="G12"/>
  <c r="H39"/>
  <c r="E46"/>
  <c r="G39"/>
  <c r="D46"/>
  <c r="H27"/>
  <c r="E45"/>
  <c r="G27"/>
  <c r="D45"/>
  <c r="H13"/>
  <c r="E44"/>
  <c r="G13"/>
  <c r="D44"/>
  <c r="D39"/>
  <c r="E43"/>
  <c r="C39"/>
  <c r="D43"/>
  <c r="D27"/>
  <c r="E42"/>
  <c r="C27"/>
  <c r="D42"/>
  <c r="D13"/>
  <c r="E41"/>
  <c r="D41"/>
  <c r="C3" i="2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</calcChain>
</file>

<file path=xl/sharedStrings.xml><?xml version="1.0" encoding="utf-8"?>
<sst xmlns="http://schemas.openxmlformats.org/spreadsheetml/2006/main" count="380" uniqueCount="114">
  <si>
    <t>Brand</t>
  </si>
  <si>
    <t>Mountain House</t>
  </si>
  <si>
    <t>Total</t>
  </si>
  <si>
    <t>Day</t>
  </si>
  <si>
    <t>Breakfast</t>
  </si>
  <si>
    <t>Dinner</t>
  </si>
  <si>
    <t>Snack</t>
  </si>
  <si>
    <t>Recovery</t>
  </si>
  <si>
    <t>Weight (g)</t>
  </si>
  <si>
    <t>Product</t>
  </si>
  <si>
    <t>Calorie Content</t>
  </si>
  <si>
    <t>Food</t>
  </si>
  <si>
    <t>Dropdown Value</t>
  </si>
  <si>
    <t>Day 1 Meal</t>
  </si>
  <si>
    <t>Day 2 Meal</t>
  </si>
  <si>
    <t>Day 3 Meal</t>
  </si>
  <si>
    <t>Day 4 Meal</t>
  </si>
  <si>
    <t>Day 5 Meal</t>
  </si>
  <si>
    <t>Day 6 Meal</t>
  </si>
  <si>
    <t>Adventure Food</t>
  </si>
  <si>
    <t>Pasta Cheese with Mushroom</t>
  </si>
  <si>
    <t>Weight (Kg)</t>
  </si>
  <si>
    <t>Pesto Tagliatelle</t>
  </si>
  <si>
    <t>Pasta Bella Italia in a Cheese Sauce</t>
  </si>
  <si>
    <t>Custard with Mixed Fruits</t>
  </si>
  <si>
    <t>Vegetable Tikka with Rice</t>
  </si>
  <si>
    <t>Cashew Rice</t>
  </si>
  <si>
    <t>Expedition Breakfast</t>
  </si>
  <si>
    <t>Crunchy Muesli</t>
  </si>
  <si>
    <t>Curry with Fruit &amp; Rice</t>
  </si>
  <si>
    <t>Vanilla Dessert</t>
  </si>
  <si>
    <t>Travellunch</t>
  </si>
  <si>
    <t>Fuizion</t>
  </si>
  <si>
    <t>Sleeping Mat</t>
  </si>
  <si>
    <t>Stove</t>
  </si>
  <si>
    <t>Metal Mug</t>
  </si>
  <si>
    <t>Sunscreen</t>
  </si>
  <si>
    <t>Other Kit Weight</t>
  </si>
  <si>
    <t>Kung Po Vegetables with Noodles</t>
  </si>
  <si>
    <t>Kedgeree</t>
  </si>
  <si>
    <t>Totally Nuts Flapjack Bar</t>
  </si>
  <si>
    <t>Fruit Flapjack Bar</t>
  </si>
  <si>
    <t>Rice Pudding with Fruit</t>
  </si>
  <si>
    <t xml:space="preserve">Apple and Blackberry Custard </t>
  </si>
  <si>
    <t>Snyders</t>
  </si>
  <si>
    <t>Jalapeno Pretzel Pieces</t>
  </si>
  <si>
    <t>Honey, Mustard &amp; Onion Pretzel Pieces</t>
  </si>
  <si>
    <t>Sea Salt &amp; Black Pepper Pretzel Pieces</t>
  </si>
  <si>
    <t>Running Food</t>
  </si>
  <si>
    <t>Chia Charge Flapjack</t>
  </si>
  <si>
    <t>None</t>
  </si>
  <si>
    <t>No Food Selected</t>
  </si>
  <si>
    <t>Urban Fresh</t>
  </si>
  <si>
    <t xml:space="preserve">Dried fruit </t>
  </si>
  <si>
    <t>Oncle Sam</t>
  </si>
  <si>
    <t>Salted Almonds</t>
  </si>
  <si>
    <t>Protein</t>
  </si>
  <si>
    <t>Powder</t>
  </si>
  <si>
    <t>Sleeping Bag*</t>
  </si>
  <si>
    <t>Distress Flare &amp; Route Book*</t>
  </si>
  <si>
    <t>Passport &amp; Money*</t>
  </si>
  <si>
    <t>Head torch*</t>
  </si>
  <si>
    <t>lighter*</t>
  </si>
  <si>
    <t>Fork</t>
  </si>
  <si>
    <t>Stove Blocks</t>
  </si>
  <si>
    <t>Toothbrush &amp; Paste</t>
  </si>
  <si>
    <t>Lip Sunscreen</t>
  </si>
  <si>
    <t>Nuun x 10</t>
  </si>
  <si>
    <t>Recovery Clothing</t>
  </si>
  <si>
    <t>Rucksack with bottles*</t>
  </si>
  <si>
    <t>Toilet Roll</t>
  </si>
  <si>
    <t>Knife*</t>
  </si>
  <si>
    <t>Mirror*</t>
  </si>
  <si>
    <t>Compass*</t>
  </si>
  <si>
    <t>Safety Pins*</t>
  </si>
  <si>
    <t>Foil Blanket*</t>
  </si>
  <si>
    <t>Blister Kit</t>
  </si>
  <si>
    <t>Camera</t>
  </si>
  <si>
    <t>Muesli Mix</t>
  </si>
  <si>
    <t>Pro Bar Core Bar</t>
  </si>
  <si>
    <t>Pulsin Vanilla Choc Bar</t>
  </si>
  <si>
    <t>Tracker Bar</t>
  </si>
  <si>
    <t>Brazil, Macadamia and Almond Nut Mix</t>
  </si>
  <si>
    <t>Eat Natural Bar</t>
  </si>
  <si>
    <t>Won't be carrying this weight</t>
  </si>
  <si>
    <t>Peperami</t>
  </si>
  <si>
    <t>2333 cal minimum x 6 day's = 14,000 Kcal.</t>
  </si>
  <si>
    <t>Tuna Snack</t>
  </si>
  <si>
    <t>Sensations Nuts</t>
  </si>
  <si>
    <t>*Protein Shake</t>
  </si>
  <si>
    <t>Peperami x 2</t>
  </si>
  <si>
    <t>Food Weight</t>
  </si>
  <si>
    <t>Flapjack</t>
  </si>
  <si>
    <t>9 Bar</t>
  </si>
  <si>
    <t>Pork Scratchings</t>
  </si>
  <si>
    <t>Salted Nuts</t>
  </si>
  <si>
    <t xml:space="preserve">Peperami </t>
  </si>
  <si>
    <t>Biltong</t>
  </si>
  <si>
    <t>Sea Salt Almonds</t>
  </si>
  <si>
    <t>Mountain House Potato, Salmon &amp; Dill</t>
  </si>
  <si>
    <t>Venom Pump*</t>
  </si>
  <si>
    <t>Salt Tablets*</t>
  </si>
  <si>
    <t>Mountain Chilli Con Carne</t>
  </si>
  <si>
    <t>Mac n Cheese</t>
  </si>
  <si>
    <t>Chicken Tikka</t>
  </si>
  <si>
    <t>Tuc cheese sandwich</t>
  </si>
  <si>
    <t>Werthers/Licorice</t>
  </si>
  <si>
    <t>*Protein Shake 275 Kcal x 5 not included =  1375 Kcal</t>
  </si>
  <si>
    <t>Total Weight</t>
  </si>
  <si>
    <t>M&amp;M's</t>
  </si>
  <si>
    <t>Tropical Disinfectant</t>
  </si>
  <si>
    <t xml:space="preserve">Pretzels </t>
  </si>
  <si>
    <t>minus Day1 breaaky</t>
  </si>
  <si>
    <t>Day 7 
Meal</t>
  </si>
</sst>
</file>

<file path=xl/styles.xml><?xml version="1.0" encoding="utf-8"?>
<styleSheet xmlns="http://schemas.openxmlformats.org/spreadsheetml/2006/main">
  <fonts count="12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rgb="FFFA7D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7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auto="1"/>
      </bottom>
      <diagonal/>
    </border>
    <border>
      <left style="medium">
        <color indexed="64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ck">
        <color indexed="64"/>
      </right>
      <top style="thin">
        <color auto="1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ck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auto="1"/>
      </right>
      <top/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ck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auto="1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n">
        <color auto="1"/>
      </top>
      <bottom style="medium">
        <color indexed="64"/>
      </bottom>
      <diagonal/>
    </border>
    <border>
      <left style="thick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thick">
        <color indexed="64"/>
      </right>
      <top style="thin">
        <color auto="1"/>
      </top>
      <bottom/>
      <diagonal/>
    </border>
    <border>
      <left style="thick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auto="1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7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4" fillId="3" borderId="1" applyNumberFormat="0" applyAlignment="0" applyProtection="0"/>
    <xf numFmtId="0" fontId="5" fillId="4" borderId="2" applyNumberFormat="0" applyAlignment="0" applyProtection="0"/>
  </cellStyleXfs>
  <cellXfs count="18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2" xfId="0" applyBorder="1"/>
    <xf numFmtId="0" fontId="0" fillId="0" borderId="24" xfId="0" applyBorder="1"/>
    <xf numFmtId="0" fontId="0" fillId="0" borderId="25" xfId="0" applyBorder="1"/>
    <xf numFmtId="2" fontId="0" fillId="0" borderId="6" xfId="0" applyNumberFormat="1" applyBorder="1"/>
    <xf numFmtId="2" fontId="0" fillId="0" borderId="4" xfId="0" applyNumberFormat="1" applyBorder="1"/>
    <xf numFmtId="0" fontId="3" fillId="2" borderId="23" xfId="69" applyBorder="1" applyAlignment="1">
      <alignment horizontal="center" vertical="center" wrapText="1"/>
    </xf>
    <xf numFmtId="0" fontId="0" fillId="0" borderId="29" xfId="0" applyBorder="1"/>
    <xf numFmtId="2" fontId="0" fillId="0" borderId="0" xfId="0" applyNumberFormat="1"/>
    <xf numFmtId="0" fontId="0" fillId="0" borderId="25" xfId="0" applyFill="1" applyBorder="1"/>
    <xf numFmtId="0" fontId="0" fillId="0" borderId="30" xfId="0" applyBorder="1"/>
    <xf numFmtId="1" fontId="0" fillId="0" borderId="0" xfId="0" applyNumberFormat="1"/>
    <xf numFmtId="1" fontId="3" fillId="2" borderId="19" xfId="69" applyNumberFormat="1" applyBorder="1" applyAlignment="1">
      <alignment horizontal="center" vertical="center" wrapText="1"/>
    </xf>
    <xf numFmtId="1" fontId="0" fillId="0" borderId="16" xfId="0" applyNumberFormat="1" applyBorder="1"/>
    <xf numFmtId="1" fontId="0" fillId="0" borderId="17" xfId="0" applyNumberFormat="1" applyBorder="1"/>
    <xf numFmtId="0" fontId="3" fillId="2" borderId="31" xfId="69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2" fontId="4" fillId="3" borderId="3" xfId="70" applyNumberFormat="1" applyBorder="1" applyAlignment="1">
      <alignment horizontal="right"/>
    </xf>
    <xf numFmtId="1" fontId="0" fillId="0" borderId="16" xfId="0" applyNumberFormat="1" applyBorder="1" applyAlignment="1">
      <alignment horizontal="right"/>
    </xf>
    <xf numFmtId="1" fontId="0" fillId="0" borderId="17" xfId="0" applyNumberFormat="1" applyBorder="1" applyAlignment="1">
      <alignment horizontal="right"/>
    </xf>
    <xf numFmtId="1" fontId="0" fillId="0" borderId="18" xfId="0" applyNumberFormat="1" applyBorder="1" applyAlignment="1">
      <alignment horizontal="right"/>
    </xf>
    <xf numFmtId="1" fontId="4" fillId="3" borderId="14" xfId="70" applyNumberFormat="1" applyBorder="1" applyAlignment="1">
      <alignment horizontal="right"/>
    </xf>
    <xf numFmtId="2" fontId="4" fillId="3" borderId="27" xfId="70" applyNumberFormat="1" applyBorder="1" applyAlignment="1">
      <alignment horizontal="right"/>
    </xf>
    <xf numFmtId="1" fontId="4" fillId="3" borderId="15" xfId="70" applyNumberFormat="1" applyBorder="1" applyAlignment="1">
      <alignment horizontal="right"/>
    </xf>
    <xf numFmtId="1" fontId="3" fillId="2" borderId="35" xfId="69" applyNumberForma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2" borderId="23" xfId="69" applyFont="1" applyBorder="1" applyAlignment="1">
      <alignment horizontal="center" vertical="center" wrapText="1"/>
    </xf>
    <xf numFmtId="0" fontId="3" fillId="2" borderId="21" xfId="69" applyFont="1" applyBorder="1" applyAlignment="1">
      <alignment horizontal="center" vertical="center" wrapText="1"/>
    </xf>
    <xf numFmtId="0" fontId="3" fillId="2" borderId="20" xfId="69" applyFont="1" applyBorder="1" applyAlignment="1">
      <alignment horizontal="center" vertical="center" wrapText="1"/>
    </xf>
    <xf numFmtId="1" fontId="3" fillId="2" borderId="19" xfId="69" applyNumberFormat="1" applyFont="1" applyBorder="1" applyAlignment="1">
      <alignment horizontal="center" vertical="center" wrapText="1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3" fillId="2" borderId="36" xfId="69" applyBorder="1" applyAlignment="1">
      <alignment horizontal="center" vertical="center" wrapText="1"/>
    </xf>
    <xf numFmtId="0" fontId="3" fillId="2" borderId="37" xfId="69" applyBorder="1" applyAlignment="1">
      <alignment horizontal="center" vertical="center" wrapText="1"/>
    </xf>
    <xf numFmtId="2" fontId="3" fillId="2" borderId="20" xfId="69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right"/>
    </xf>
    <xf numFmtId="2" fontId="0" fillId="0" borderId="4" xfId="0" applyNumberFormat="1" applyBorder="1" applyAlignment="1">
      <alignment horizontal="right"/>
    </xf>
    <xf numFmtId="2" fontId="0" fillId="0" borderId="28" xfId="0" applyNumberFormat="1" applyBorder="1" applyAlignment="1">
      <alignment horizontal="right"/>
    </xf>
    <xf numFmtId="0" fontId="0" fillId="0" borderId="26" xfId="0" applyBorder="1" applyAlignment="1">
      <alignment horizontal="left"/>
    </xf>
    <xf numFmtId="0" fontId="0" fillId="0" borderId="38" xfId="0" applyBorder="1"/>
    <xf numFmtId="2" fontId="0" fillId="0" borderId="39" xfId="0" applyNumberFormat="1" applyBorder="1"/>
    <xf numFmtId="1" fontId="0" fillId="0" borderId="40" xfId="0" applyNumberFormat="1" applyBorder="1"/>
    <xf numFmtId="0" fontId="3" fillId="2" borderId="22" xfId="69" applyFont="1" applyBorder="1" applyAlignment="1">
      <alignment horizontal="center" vertical="center" wrapText="1"/>
    </xf>
    <xf numFmtId="0" fontId="0" fillId="0" borderId="41" xfId="0" applyBorder="1"/>
    <xf numFmtId="0" fontId="5" fillId="4" borderId="42" xfId="71" applyBorder="1" applyAlignment="1"/>
    <xf numFmtId="2" fontId="4" fillId="3" borderId="43" xfId="70" applyNumberFormat="1" applyBorder="1" applyAlignment="1">
      <alignment horizontal="right"/>
    </xf>
    <xf numFmtId="2" fontId="0" fillId="0" borderId="13" xfId="0" applyNumberFormat="1" applyBorder="1" applyAlignment="1"/>
    <xf numFmtId="2" fontId="0" fillId="5" borderId="44" xfId="0" applyNumberFormat="1" applyFill="1" applyBorder="1" applyAlignment="1"/>
    <xf numFmtId="1" fontId="4" fillId="3" borderId="46" xfId="70" applyNumberFormat="1" applyBorder="1" applyAlignment="1">
      <alignment horizontal="right"/>
    </xf>
    <xf numFmtId="1" fontId="4" fillId="3" borderId="17" xfId="70" applyNumberFormat="1" applyBorder="1" applyAlignment="1">
      <alignment horizontal="right"/>
    </xf>
    <xf numFmtId="2" fontId="4" fillId="3" borderId="47" xfId="70" applyNumberFormat="1" applyBorder="1" applyAlignment="1">
      <alignment horizontal="right"/>
    </xf>
    <xf numFmtId="2" fontId="4" fillId="3" borderId="10" xfId="70" applyNumberFormat="1" applyBorder="1" applyAlignment="1">
      <alignment horizontal="right"/>
    </xf>
    <xf numFmtId="2" fontId="3" fillId="2" borderId="49" xfId="69" applyNumberFormat="1" applyBorder="1" applyAlignment="1">
      <alignment horizontal="center" vertical="center" wrapText="1"/>
    </xf>
    <xf numFmtId="2" fontId="4" fillId="3" borderId="50" xfId="70" applyNumberFormat="1" applyBorder="1" applyAlignment="1">
      <alignment horizontal="right"/>
    </xf>
    <xf numFmtId="2" fontId="3" fillId="2" borderId="3" xfId="69" applyNumberFormat="1" applyBorder="1" applyAlignment="1">
      <alignment horizontal="center" vertical="center" wrapText="1"/>
    </xf>
    <xf numFmtId="2" fontId="0" fillId="0" borderId="51" xfId="0" applyNumberFormat="1" applyBorder="1" applyAlignment="1">
      <alignment horizontal="right"/>
    </xf>
    <xf numFmtId="0" fontId="5" fillId="6" borderId="0" xfId="71" applyFill="1" applyBorder="1" applyAlignment="1">
      <alignment horizontal="center"/>
    </xf>
    <xf numFmtId="1" fontId="0" fillId="5" borderId="52" xfId="0" applyNumberFormat="1" applyFill="1" applyBorder="1" applyAlignment="1">
      <alignment horizontal="right"/>
    </xf>
    <xf numFmtId="2" fontId="4" fillId="6" borderId="0" xfId="70" applyNumberFormat="1" applyFill="1" applyBorder="1" applyAlignment="1">
      <alignment horizontal="right"/>
    </xf>
    <xf numFmtId="1" fontId="4" fillId="6" borderId="0" xfId="70" applyNumberFormat="1" applyFill="1" applyBorder="1" applyAlignment="1">
      <alignment horizontal="right"/>
    </xf>
    <xf numFmtId="0" fontId="0" fillId="6" borderId="0" xfId="0" applyFill="1"/>
    <xf numFmtId="1" fontId="0" fillId="5" borderId="55" xfId="0" applyNumberFormat="1" applyFill="1" applyBorder="1" applyAlignment="1">
      <alignment horizontal="right"/>
    </xf>
    <xf numFmtId="1" fontId="4" fillId="3" borderId="40" xfId="70" applyNumberFormat="1" applyBorder="1" applyAlignment="1">
      <alignment horizontal="right"/>
    </xf>
    <xf numFmtId="1" fontId="4" fillId="3" borderId="58" xfId="70" applyNumberFormat="1" applyBorder="1" applyAlignment="1">
      <alignment horizontal="right"/>
    </xf>
    <xf numFmtId="0" fontId="0" fillId="0" borderId="57" xfId="0" applyBorder="1" applyAlignment="1">
      <alignment horizontal="center" vertical="center" wrapText="1"/>
    </xf>
    <xf numFmtId="0" fontId="0" fillId="0" borderId="59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55" xfId="0" applyBorder="1"/>
    <xf numFmtId="2" fontId="4" fillId="3" borderId="61" xfId="70" applyNumberFormat="1" applyBorder="1" applyAlignment="1">
      <alignment horizontal="right"/>
    </xf>
    <xf numFmtId="2" fontId="3" fillId="2" borderId="63" xfId="69" applyNumberFormat="1" applyBorder="1" applyAlignment="1">
      <alignment horizontal="center" vertical="center" wrapText="1"/>
    </xf>
    <xf numFmtId="2" fontId="4" fillId="3" borderId="64" xfId="70" applyNumberFormat="1" applyBorder="1" applyAlignment="1">
      <alignment horizontal="right"/>
    </xf>
    <xf numFmtId="0" fontId="3" fillId="2" borderId="65" xfId="69" applyBorder="1" applyAlignment="1">
      <alignment horizontal="center" vertical="center" wrapText="1"/>
    </xf>
    <xf numFmtId="0" fontId="5" fillId="4" borderId="66" xfId="71" applyBorder="1" applyAlignment="1">
      <alignment horizontal="center"/>
    </xf>
    <xf numFmtId="0" fontId="5" fillId="4" borderId="56" xfId="71" applyBorder="1" applyAlignment="1">
      <alignment horizontal="center"/>
    </xf>
    <xf numFmtId="0" fontId="5" fillId="4" borderId="67" xfId="71" applyBorder="1" applyAlignment="1">
      <alignment horizontal="center"/>
    </xf>
    <xf numFmtId="0" fontId="0" fillId="7" borderId="24" xfId="0" applyFill="1" applyBorder="1" applyAlignment="1">
      <alignment horizontal="left"/>
    </xf>
    <xf numFmtId="0" fontId="0" fillId="7" borderId="25" xfId="0" applyFill="1" applyBorder="1" applyAlignment="1">
      <alignment horizontal="left"/>
    </xf>
    <xf numFmtId="1" fontId="0" fillId="8" borderId="16" xfId="0" applyNumberFormat="1" applyFill="1" applyBorder="1"/>
    <xf numFmtId="1" fontId="0" fillId="8" borderId="17" xfId="0" applyNumberFormat="1" applyFill="1" applyBorder="1"/>
    <xf numFmtId="1" fontId="7" fillId="8" borderId="17" xfId="0" applyNumberFormat="1" applyFont="1" applyFill="1" applyBorder="1"/>
    <xf numFmtId="1" fontId="0" fillId="8" borderId="68" xfId="0" applyNumberFormat="1" applyFill="1" applyBorder="1"/>
    <xf numFmtId="2" fontId="0" fillId="9" borderId="6" xfId="0" applyNumberFormat="1" applyFill="1" applyBorder="1" applyAlignment="1">
      <alignment horizontal="right"/>
    </xf>
    <xf numFmtId="0" fontId="0" fillId="9" borderId="0" xfId="0" applyFill="1"/>
    <xf numFmtId="1" fontId="0" fillId="0" borderId="16" xfId="0" applyNumberFormat="1" applyFill="1" applyBorder="1" applyAlignment="1">
      <alignment horizontal="right"/>
    </xf>
    <xf numFmtId="2" fontId="0" fillId="0" borderId="6" xfId="0" applyNumberFormat="1" applyFill="1" applyBorder="1" applyAlignment="1">
      <alignment horizontal="right"/>
    </xf>
    <xf numFmtId="2" fontId="0" fillId="0" borderId="4" xfId="0" applyNumberFormat="1" applyFill="1" applyBorder="1" applyAlignment="1">
      <alignment horizontal="right"/>
    </xf>
    <xf numFmtId="1" fontId="0" fillId="0" borderId="17" xfId="0" applyNumberFormat="1" applyFill="1" applyBorder="1" applyAlignment="1">
      <alignment horizontal="right"/>
    </xf>
    <xf numFmtId="0" fontId="0" fillId="0" borderId="30" xfId="0" applyFill="1" applyBorder="1"/>
    <xf numFmtId="0" fontId="0" fillId="0" borderId="29" xfId="0" applyFill="1" applyBorder="1"/>
    <xf numFmtId="2" fontId="0" fillId="0" borderId="28" xfId="0" applyNumberFormat="1" applyFill="1" applyBorder="1" applyAlignment="1">
      <alignment horizontal="right"/>
    </xf>
    <xf numFmtId="1" fontId="0" fillId="0" borderId="18" xfId="0" applyNumberFormat="1" applyFill="1" applyBorder="1" applyAlignment="1">
      <alignment horizontal="right"/>
    </xf>
    <xf numFmtId="3" fontId="0" fillId="0" borderId="0" xfId="0" applyNumberFormat="1"/>
    <xf numFmtId="0" fontId="0" fillId="0" borderId="0" xfId="0" applyBorder="1"/>
    <xf numFmtId="2" fontId="0" fillId="0" borderId="0" xfId="0" applyNumberFormat="1" applyBorder="1" applyAlignment="1">
      <alignment horizontal="right"/>
    </xf>
    <xf numFmtId="1" fontId="0" fillId="0" borderId="0" xfId="0" applyNumberFormat="1" applyBorder="1" applyAlignment="1">
      <alignment horizontal="right"/>
    </xf>
    <xf numFmtId="1" fontId="0" fillId="8" borderId="16" xfId="0" applyNumberFormat="1" applyFill="1" applyBorder="1" applyAlignment="1">
      <alignment horizontal="right" vertical="center"/>
    </xf>
    <xf numFmtId="0" fontId="0" fillId="0" borderId="0" xfId="0" applyFill="1"/>
    <xf numFmtId="0" fontId="8" fillId="2" borderId="23" xfId="69" applyFont="1" applyBorder="1" applyAlignment="1">
      <alignment horizontal="center" vertical="center" wrapText="1"/>
    </xf>
    <xf numFmtId="0" fontId="8" fillId="2" borderId="31" xfId="69" applyFont="1" applyBorder="1" applyAlignment="1">
      <alignment horizontal="center" vertical="center" wrapText="1"/>
    </xf>
    <xf numFmtId="2" fontId="8" fillId="2" borderId="20" xfId="69" applyNumberFormat="1" applyFont="1" applyBorder="1" applyAlignment="1">
      <alignment horizontal="center" vertical="center" wrapText="1"/>
    </xf>
    <xf numFmtId="1" fontId="8" fillId="2" borderId="19" xfId="69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9" xfId="0" applyFont="1" applyBorder="1"/>
    <xf numFmtId="2" fontId="9" fillId="0" borderId="6" xfId="0" applyNumberFormat="1" applyFont="1" applyBorder="1" applyAlignment="1">
      <alignment horizontal="right"/>
    </xf>
    <xf numFmtId="1" fontId="9" fillId="0" borderId="16" xfId="0" applyNumberFormat="1" applyFont="1" applyBorder="1" applyAlignment="1">
      <alignment horizontal="right"/>
    </xf>
    <xf numFmtId="0" fontId="9" fillId="0" borderId="0" xfId="0" applyFont="1"/>
    <xf numFmtId="0" fontId="9" fillId="0" borderId="25" xfId="0" applyFont="1" applyBorder="1"/>
    <xf numFmtId="0" fontId="9" fillId="0" borderId="0" xfId="0" applyFont="1" applyFill="1"/>
    <xf numFmtId="0" fontId="9" fillId="0" borderId="30" xfId="0" applyFont="1" applyBorder="1"/>
    <xf numFmtId="2" fontId="9" fillId="0" borderId="4" xfId="0" applyNumberFormat="1" applyFont="1" applyBorder="1" applyAlignment="1">
      <alignment horizontal="right"/>
    </xf>
    <xf numFmtId="1" fontId="9" fillId="0" borderId="17" xfId="0" applyNumberFormat="1" applyFont="1" applyBorder="1" applyAlignment="1">
      <alignment horizontal="right"/>
    </xf>
    <xf numFmtId="2" fontId="9" fillId="0" borderId="51" xfId="0" applyNumberFormat="1" applyFont="1" applyBorder="1" applyAlignment="1">
      <alignment horizontal="right"/>
    </xf>
    <xf numFmtId="1" fontId="9" fillId="5" borderId="52" xfId="0" applyNumberFormat="1" applyFont="1" applyFill="1" applyBorder="1" applyAlignment="1">
      <alignment horizontal="right"/>
    </xf>
    <xf numFmtId="2" fontId="9" fillId="0" borderId="13" xfId="0" applyNumberFormat="1" applyFont="1" applyBorder="1" applyAlignment="1"/>
    <xf numFmtId="2" fontId="9" fillId="5" borderId="44" xfId="0" applyNumberFormat="1" applyFont="1" applyFill="1" applyBorder="1" applyAlignment="1"/>
    <xf numFmtId="1" fontId="9" fillId="5" borderId="55" xfId="0" applyNumberFormat="1" applyFont="1" applyFill="1" applyBorder="1" applyAlignment="1">
      <alignment horizontal="right"/>
    </xf>
    <xf numFmtId="2" fontId="11" fillId="3" borderId="3" xfId="70" applyNumberFormat="1" applyFont="1" applyBorder="1" applyAlignment="1">
      <alignment horizontal="right"/>
    </xf>
    <xf numFmtId="1" fontId="11" fillId="3" borderId="14" xfId="70" applyNumberFormat="1" applyFont="1" applyBorder="1" applyAlignment="1">
      <alignment horizontal="right"/>
    </xf>
    <xf numFmtId="2" fontId="11" fillId="3" borderId="27" xfId="70" applyNumberFormat="1" applyFont="1" applyBorder="1" applyAlignment="1">
      <alignment horizontal="right"/>
    </xf>
    <xf numFmtId="1" fontId="11" fillId="3" borderId="15" xfId="70" applyNumberFormat="1" applyFont="1" applyBorder="1" applyAlignment="1">
      <alignment horizontal="right"/>
    </xf>
    <xf numFmtId="0" fontId="8" fillId="2" borderId="36" xfId="69" applyFont="1" applyBorder="1" applyAlignment="1">
      <alignment horizontal="center" vertical="center" wrapText="1"/>
    </xf>
    <xf numFmtId="0" fontId="8" fillId="2" borderId="37" xfId="69" applyFont="1" applyBorder="1" applyAlignment="1">
      <alignment horizontal="center" vertical="center" wrapText="1"/>
    </xf>
    <xf numFmtId="2" fontId="8" fillId="2" borderId="49" xfId="69" applyNumberFormat="1" applyFont="1" applyBorder="1" applyAlignment="1">
      <alignment horizontal="center" vertical="center" wrapText="1"/>
    </xf>
    <xf numFmtId="1" fontId="8" fillId="2" borderId="35" xfId="69" applyNumberFormat="1" applyFont="1" applyBorder="1" applyAlignment="1">
      <alignment horizontal="center" vertical="center" wrapText="1"/>
    </xf>
    <xf numFmtId="2" fontId="9" fillId="0" borderId="0" xfId="0" applyNumberFormat="1" applyFont="1"/>
    <xf numFmtId="0" fontId="9" fillId="0" borderId="70" xfId="0" applyFont="1" applyBorder="1"/>
    <xf numFmtId="2" fontId="11" fillId="3" borderId="50" xfId="70" applyNumberFormat="1" applyFont="1" applyBorder="1" applyAlignment="1">
      <alignment horizontal="right"/>
    </xf>
    <xf numFmtId="2" fontId="8" fillId="2" borderId="3" xfId="69" applyNumberFormat="1" applyFont="1" applyBorder="1" applyAlignment="1">
      <alignment horizontal="center" vertical="center" wrapText="1"/>
    </xf>
    <xf numFmtId="2" fontId="11" fillId="3" borderId="61" xfId="70" applyNumberFormat="1" applyFont="1" applyBorder="1" applyAlignment="1">
      <alignment horizontal="right"/>
    </xf>
    <xf numFmtId="1" fontId="11" fillId="3" borderId="58" xfId="70" applyNumberFormat="1" applyFont="1" applyBorder="1" applyAlignment="1">
      <alignment horizontal="right"/>
    </xf>
    <xf numFmtId="2" fontId="11" fillId="3" borderId="71" xfId="70" applyNumberFormat="1" applyFont="1" applyBorder="1" applyAlignment="1">
      <alignment horizontal="right"/>
    </xf>
    <xf numFmtId="0" fontId="10" fillId="0" borderId="0" xfId="71" applyFont="1" applyFill="1" applyBorder="1" applyAlignment="1">
      <alignment horizontal="center"/>
    </xf>
    <xf numFmtId="2" fontId="11" fillId="0" borderId="0" xfId="70" applyNumberFormat="1" applyFont="1" applyFill="1" applyBorder="1" applyAlignment="1">
      <alignment horizontal="right"/>
    </xf>
    <xf numFmtId="1" fontId="11" fillId="0" borderId="0" xfId="70" applyNumberFormat="1" applyFont="1" applyFill="1" applyBorder="1" applyAlignment="1">
      <alignment horizontal="right"/>
    </xf>
    <xf numFmtId="0" fontId="8" fillId="2" borderId="65" xfId="69" applyFont="1" applyBorder="1" applyAlignment="1">
      <alignment horizontal="center" vertical="center" wrapText="1"/>
    </xf>
    <xf numFmtId="2" fontId="8" fillId="2" borderId="63" xfId="69" applyNumberFormat="1" applyFont="1" applyBorder="1" applyAlignment="1">
      <alignment horizontal="center" vertical="center" wrapText="1"/>
    </xf>
    <xf numFmtId="0" fontId="10" fillId="4" borderId="66" xfId="71" applyFont="1" applyBorder="1" applyAlignment="1">
      <alignment horizontal="center"/>
    </xf>
    <xf numFmtId="2" fontId="11" fillId="3" borderId="47" xfId="70" applyNumberFormat="1" applyFont="1" applyBorder="1" applyAlignment="1">
      <alignment horizontal="right"/>
    </xf>
    <xf numFmtId="1" fontId="11" fillId="3" borderId="46" xfId="70" applyNumberFormat="1" applyFont="1" applyBorder="1" applyAlignment="1">
      <alignment horizontal="right"/>
    </xf>
    <xf numFmtId="0" fontId="10" fillId="4" borderId="56" xfId="71" applyFont="1" applyBorder="1" applyAlignment="1">
      <alignment horizontal="center"/>
    </xf>
    <xf numFmtId="2" fontId="11" fillId="3" borderId="10" xfId="70" applyNumberFormat="1" applyFont="1" applyBorder="1" applyAlignment="1">
      <alignment horizontal="right"/>
    </xf>
    <xf numFmtId="1" fontId="11" fillId="3" borderId="17" xfId="70" applyNumberFormat="1" applyFont="1" applyBorder="1" applyAlignment="1">
      <alignment horizontal="right"/>
    </xf>
    <xf numFmtId="2" fontId="9" fillId="0" borderId="4" xfId="0" applyNumberFormat="1" applyFont="1" applyFill="1" applyBorder="1" applyAlignment="1">
      <alignment horizontal="right"/>
    </xf>
    <xf numFmtId="1" fontId="9" fillId="0" borderId="17" xfId="0" applyNumberFormat="1" applyFont="1" applyFill="1" applyBorder="1" applyAlignment="1">
      <alignment horizontal="right"/>
    </xf>
    <xf numFmtId="0" fontId="10" fillId="4" borderId="67" xfId="71" applyFont="1" applyBorder="1" applyAlignment="1">
      <alignment horizontal="center"/>
    </xf>
    <xf numFmtId="2" fontId="11" fillId="3" borderId="64" xfId="70" applyNumberFormat="1" applyFont="1" applyBorder="1" applyAlignment="1">
      <alignment horizontal="right"/>
    </xf>
    <xf numFmtId="1" fontId="11" fillId="3" borderId="40" xfId="70" applyNumberFormat="1" applyFont="1" applyBorder="1" applyAlignment="1">
      <alignment horizontal="right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/>
    <xf numFmtId="1" fontId="9" fillId="0" borderId="0" xfId="0" applyNumberFormat="1" applyFont="1"/>
    <xf numFmtId="2" fontId="11" fillId="6" borderId="0" xfId="70" applyNumberFormat="1" applyFont="1" applyFill="1" applyBorder="1" applyAlignment="1">
      <alignment horizontal="right"/>
    </xf>
    <xf numFmtId="1" fontId="11" fillId="6" borderId="0" xfId="70" applyNumberFormat="1" applyFont="1" applyFill="1" applyBorder="1" applyAlignment="1">
      <alignment horizontal="right"/>
    </xf>
    <xf numFmtId="0" fontId="9" fillId="6" borderId="0" xfId="0" applyFont="1" applyFill="1"/>
    <xf numFmtId="1" fontId="0" fillId="0" borderId="69" xfId="0" applyNumberFormat="1" applyBorder="1" applyAlignment="1">
      <alignment horizontal="right"/>
    </xf>
    <xf numFmtId="1" fontId="0" fillId="0" borderId="69" xfId="0" applyNumberFormat="1" applyFill="1" applyBorder="1" applyAlignment="1">
      <alignment horizontal="right"/>
    </xf>
    <xf numFmtId="1" fontId="0" fillId="0" borderId="51" xfId="0" applyNumberFormat="1" applyBorder="1" applyAlignment="1">
      <alignment horizontal="right"/>
    </xf>
    <xf numFmtId="0" fontId="0" fillId="0" borderId="70" xfId="0" applyFill="1" applyBorder="1"/>
    <xf numFmtId="2" fontId="0" fillId="0" borderId="70" xfId="0" applyNumberFormat="1" applyFill="1" applyBorder="1" applyAlignment="1">
      <alignment horizontal="right"/>
    </xf>
    <xf numFmtId="1" fontId="0" fillId="0" borderId="70" xfId="0" applyNumberFormat="1" applyBorder="1" applyAlignment="1">
      <alignment horizontal="right"/>
    </xf>
    <xf numFmtId="1" fontId="0" fillId="8" borderId="18" xfId="0" applyNumberFormat="1" applyFill="1" applyBorder="1" applyAlignment="1">
      <alignment horizontal="right" vertical="center"/>
    </xf>
    <xf numFmtId="1" fontId="0" fillId="8" borderId="68" xfId="0" applyNumberFormat="1" applyFill="1" applyBorder="1" applyAlignment="1">
      <alignment horizontal="right" vertical="center"/>
    </xf>
    <xf numFmtId="1" fontId="0" fillId="8" borderId="16" xfId="0" applyNumberFormat="1" applyFill="1" applyBorder="1" applyAlignment="1">
      <alignment horizontal="right" vertical="center"/>
    </xf>
    <xf numFmtId="0" fontId="0" fillId="0" borderId="53" xfId="0" applyBorder="1" applyAlignment="1">
      <alignment horizontal="center" wrapText="1"/>
    </xf>
    <xf numFmtId="0" fontId="0" fillId="0" borderId="54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8" xfId="0" applyBorder="1" applyAlignment="1">
      <alignment horizontal="center"/>
    </xf>
    <xf numFmtId="0" fontId="5" fillId="4" borderId="33" xfId="71" applyBorder="1" applyAlignment="1">
      <alignment horizontal="center"/>
    </xf>
    <xf numFmtId="0" fontId="5" fillId="4" borderId="9" xfId="71" applyBorder="1" applyAlignment="1">
      <alignment horizontal="center"/>
    </xf>
    <xf numFmtId="0" fontId="5" fillId="4" borderId="34" xfId="71" applyBorder="1" applyAlignment="1">
      <alignment horizontal="center"/>
    </xf>
    <xf numFmtId="0" fontId="5" fillId="4" borderId="32" xfId="71" applyBorder="1" applyAlignment="1">
      <alignment horizontal="center"/>
    </xf>
    <xf numFmtId="0" fontId="5" fillId="4" borderId="11" xfId="71" applyBorder="1" applyAlignment="1">
      <alignment horizontal="center"/>
    </xf>
    <xf numFmtId="0" fontId="5" fillId="4" borderId="62" xfId="71" applyBorder="1" applyAlignment="1">
      <alignment horizontal="center"/>
    </xf>
    <xf numFmtId="0" fontId="5" fillId="4" borderId="48" xfId="71" applyBorder="1" applyAlignment="1">
      <alignment horizontal="center"/>
    </xf>
    <xf numFmtId="0" fontId="9" fillId="0" borderId="53" xfId="0" applyFont="1" applyBorder="1" applyAlignment="1">
      <alignment horizontal="center" wrapText="1"/>
    </xf>
    <xf numFmtId="0" fontId="9" fillId="0" borderId="54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10" fillId="4" borderId="33" xfId="71" applyFont="1" applyBorder="1" applyAlignment="1">
      <alignment horizontal="center"/>
    </xf>
    <xf numFmtId="0" fontId="10" fillId="4" borderId="9" xfId="71" applyFont="1" applyBorder="1" applyAlignment="1">
      <alignment horizontal="center"/>
    </xf>
    <xf numFmtId="0" fontId="10" fillId="4" borderId="34" xfId="71" applyFont="1" applyBorder="1" applyAlignment="1">
      <alignment horizontal="center"/>
    </xf>
    <xf numFmtId="0" fontId="10" fillId="4" borderId="32" xfId="71" applyFont="1" applyBorder="1" applyAlignment="1">
      <alignment horizontal="center"/>
    </xf>
    <xf numFmtId="0" fontId="10" fillId="4" borderId="11" xfId="71" applyFont="1" applyBorder="1" applyAlignment="1">
      <alignment horizontal="center"/>
    </xf>
    <xf numFmtId="0" fontId="9" fillId="0" borderId="54" xfId="0" applyFont="1" applyBorder="1" applyAlignment="1">
      <alignment horizontal="center" wrapText="1"/>
    </xf>
  </cellXfs>
  <cellStyles count="72">
    <cellStyle name="Calculation" xfId="70" builtinId="22"/>
    <cellStyle name="Check Cell" xfId="71" builtinId="23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Good" xfId="69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m\AppData\Local\Microsoft\Windows\Temporary%20Internet%20Files\Content.Outlook\FPLN1BSE\DL%20MdS%20Weight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it"/>
      <sheetName val="Daily"/>
      <sheetName val="Daily 7 days"/>
    </sheetNames>
    <sheetDataSet>
      <sheetData sheetId="0">
        <row r="28">
          <cell r="B28">
            <v>2519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showGridLines="0" workbookViewId="0">
      <pane ySplit="1" topLeftCell="A2" activePane="bottomLeft" state="frozen"/>
      <selection pane="bottomLeft" activeCell="B13" sqref="B13"/>
    </sheetView>
  </sheetViews>
  <sheetFormatPr defaultColWidth="9.125" defaultRowHeight="15.75"/>
  <cols>
    <col min="1" max="1" width="14.375" bestFit="1" customWidth="1"/>
    <col min="2" max="2" width="33.375" bestFit="1" customWidth="1"/>
    <col min="3" max="3" width="40.875" hidden="1" customWidth="1"/>
    <col min="4" max="4" width="9" bestFit="1" customWidth="1"/>
    <col min="5" max="5" width="7.125" style="13" bestFit="1" customWidth="1"/>
  </cols>
  <sheetData>
    <row r="1" spans="1:5" s="27" customFormat="1" ht="31.5" thickTop="1" thickBot="1">
      <c r="A1" s="28" t="s">
        <v>0</v>
      </c>
      <c r="B1" s="29" t="s">
        <v>9</v>
      </c>
      <c r="C1" s="44" t="s">
        <v>12</v>
      </c>
      <c r="D1" s="30" t="s">
        <v>8</v>
      </c>
      <c r="E1" s="31" t="s">
        <v>10</v>
      </c>
    </row>
    <row r="2" spans="1:5">
      <c r="A2" s="32" t="s">
        <v>50</v>
      </c>
      <c r="B2" s="2" t="s">
        <v>50</v>
      </c>
      <c r="C2" s="3" t="s">
        <v>51</v>
      </c>
      <c r="D2" s="6">
        <v>0</v>
      </c>
      <c r="E2" s="15">
        <v>0</v>
      </c>
    </row>
    <row r="3" spans="1:5">
      <c r="A3" s="32" t="s">
        <v>19</v>
      </c>
      <c r="B3" s="2" t="s">
        <v>20</v>
      </c>
      <c r="C3" s="3" t="str">
        <f>CONCATENATE(A3,"/",B3)</f>
        <v>Adventure Food/Pasta Cheese with Mushroom</v>
      </c>
      <c r="D3" s="6">
        <v>140</v>
      </c>
      <c r="E3" s="15">
        <v>584</v>
      </c>
    </row>
    <row r="4" spans="1:5">
      <c r="A4" s="32" t="s">
        <v>19</v>
      </c>
      <c r="B4" s="1" t="s">
        <v>30</v>
      </c>
      <c r="C4" s="3" t="str">
        <f t="shared" ref="C4:C22" si="0">CONCATENATE(A4,"/",B4)</f>
        <v>Adventure Food/Vanilla Dessert</v>
      </c>
      <c r="D4" s="7">
        <v>75</v>
      </c>
      <c r="E4" s="16">
        <v>302</v>
      </c>
    </row>
    <row r="5" spans="1:5">
      <c r="A5" s="32" t="s">
        <v>19</v>
      </c>
      <c r="B5" s="1" t="s">
        <v>29</v>
      </c>
      <c r="C5" s="3" t="str">
        <f t="shared" si="0"/>
        <v>Adventure Food/Curry with Fruit &amp; Rice</v>
      </c>
      <c r="D5" s="7">
        <v>150</v>
      </c>
      <c r="E5" s="16">
        <v>615</v>
      </c>
    </row>
    <row r="6" spans="1:5">
      <c r="A6" s="32" t="s">
        <v>19</v>
      </c>
      <c r="B6" s="1" t="s">
        <v>28</v>
      </c>
      <c r="C6" s="3" t="str">
        <f t="shared" si="0"/>
        <v>Adventure Food/Crunchy Muesli</v>
      </c>
      <c r="D6" s="6">
        <v>155</v>
      </c>
      <c r="E6" s="15">
        <v>669</v>
      </c>
    </row>
    <row r="7" spans="1:5">
      <c r="A7" s="32" t="s">
        <v>19</v>
      </c>
      <c r="B7" s="1" t="s">
        <v>27</v>
      </c>
      <c r="C7" s="3" t="str">
        <f t="shared" si="0"/>
        <v>Adventure Food/Expedition Breakfast</v>
      </c>
      <c r="D7" s="7">
        <v>150</v>
      </c>
      <c r="E7" s="16">
        <v>693</v>
      </c>
    </row>
    <row r="8" spans="1:5">
      <c r="A8" s="32" t="s">
        <v>19</v>
      </c>
      <c r="B8" s="1" t="s">
        <v>26</v>
      </c>
      <c r="C8" s="3" t="str">
        <f t="shared" si="0"/>
        <v>Adventure Food/Cashew Rice</v>
      </c>
      <c r="D8" s="7">
        <v>155</v>
      </c>
      <c r="E8" s="16">
        <v>648</v>
      </c>
    </row>
    <row r="9" spans="1:5">
      <c r="A9" s="32" t="s">
        <v>1</v>
      </c>
      <c r="B9" s="1" t="s">
        <v>25</v>
      </c>
      <c r="C9" s="3" t="str">
        <f t="shared" si="0"/>
        <v>Mountain House/Vegetable Tikka with Rice</v>
      </c>
      <c r="D9" s="6">
        <v>149</v>
      </c>
      <c r="E9" s="15">
        <v>659</v>
      </c>
    </row>
    <row r="10" spans="1:5">
      <c r="A10" s="32" t="s">
        <v>1</v>
      </c>
      <c r="B10" s="1" t="s">
        <v>24</v>
      </c>
      <c r="C10" s="3" t="str">
        <f t="shared" si="0"/>
        <v>Mountain House/Custard with Mixed Fruits</v>
      </c>
      <c r="D10" s="7">
        <v>77</v>
      </c>
      <c r="E10" s="16">
        <v>414</v>
      </c>
    </row>
    <row r="11" spans="1:5">
      <c r="A11" s="33" t="s">
        <v>31</v>
      </c>
      <c r="B11" s="1" t="s">
        <v>23</v>
      </c>
      <c r="C11" s="3" t="str">
        <f t="shared" si="0"/>
        <v>Travellunch/Pasta Bella Italia in a Cheese Sauce</v>
      </c>
      <c r="D11" s="7">
        <v>125</v>
      </c>
      <c r="E11" s="16">
        <v>425</v>
      </c>
    </row>
    <row r="12" spans="1:5">
      <c r="A12" s="33" t="s">
        <v>32</v>
      </c>
      <c r="B12" s="1" t="s">
        <v>22</v>
      </c>
      <c r="C12" s="3" t="str">
        <f t="shared" si="0"/>
        <v>Fuizion/Pesto Tagliatelle</v>
      </c>
      <c r="D12" s="6">
        <v>110</v>
      </c>
      <c r="E12" s="15">
        <v>631</v>
      </c>
    </row>
    <row r="13" spans="1:5">
      <c r="A13" s="33" t="s">
        <v>32</v>
      </c>
      <c r="B13" s="1" t="s">
        <v>38</v>
      </c>
      <c r="C13" s="3" t="str">
        <f t="shared" si="0"/>
        <v>Fuizion/Kung Po Vegetables with Noodles</v>
      </c>
      <c r="D13" s="7">
        <v>110</v>
      </c>
      <c r="E13" s="16">
        <v>433</v>
      </c>
    </row>
    <row r="14" spans="1:5">
      <c r="A14" s="33" t="s">
        <v>32</v>
      </c>
      <c r="B14" s="1" t="s">
        <v>39</v>
      </c>
      <c r="C14" s="3" t="str">
        <f t="shared" si="0"/>
        <v>Fuizion/Kedgeree</v>
      </c>
      <c r="D14" s="7">
        <v>110</v>
      </c>
      <c r="E14" s="16">
        <v>574</v>
      </c>
    </row>
    <row r="15" spans="1:5">
      <c r="A15" s="32" t="s">
        <v>32</v>
      </c>
      <c r="B15" s="1" t="s">
        <v>40</v>
      </c>
      <c r="C15" s="3" t="str">
        <f t="shared" si="0"/>
        <v>Fuizion/Totally Nuts Flapjack Bar</v>
      </c>
      <c r="D15" s="6">
        <v>170</v>
      </c>
      <c r="E15" s="15">
        <v>878</v>
      </c>
    </row>
    <row r="16" spans="1:5">
      <c r="A16" s="33" t="s">
        <v>32</v>
      </c>
      <c r="B16" s="1" t="s">
        <v>41</v>
      </c>
      <c r="C16" s="3" t="str">
        <f t="shared" si="0"/>
        <v>Fuizion/Fruit Flapjack Bar</v>
      </c>
      <c r="D16" s="7">
        <v>170</v>
      </c>
      <c r="E16" s="16">
        <v>561</v>
      </c>
    </row>
    <row r="17" spans="1:5">
      <c r="A17" s="33" t="s">
        <v>32</v>
      </c>
      <c r="B17" s="1" t="s">
        <v>42</v>
      </c>
      <c r="C17" s="3" t="str">
        <f t="shared" si="0"/>
        <v>Fuizion/Rice Pudding with Fruit</v>
      </c>
      <c r="D17" s="7">
        <v>150</v>
      </c>
      <c r="E17" s="16">
        <v>843</v>
      </c>
    </row>
    <row r="18" spans="1:5">
      <c r="A18" s="33" t="s">
        <v>32</v>
      </c>
      <c r="B18" s="1" t="s">
        <v>43</v>
      </c>
      <c r="C18" s="3" t="str">
        <f t="shared" si="0"/>
        <v xml:space="preserve">Fuizion/Apple and Blackberry Custard </v>
      </c>
      <c r="D18" s="6">
        <v>100</v>
      </c>
      <c r="E18" s="15">
        <v>638</v>
      </c>
    </row>
    <row r="19" spans="1:5">
      <c r="A19" s="33" t="s">
        <v>44</v>
      </c>
      <c r="B19" s="1" t="s">
        <v>45</v>
      </c>
      <c r="C19" s="3" t="str">
        <f t="shared" si="0"/>
        <v>Snyders/Jalapeno Pretzel Pieces</v>
      </c>
      <c r="D19" s="7">
        <v>125</v>
      </c>
      <c r="E19" s="16">
        <v>625</v>
      </c>
    </row>
    <row r="20" spans="1:5">
      <c r="A20" s="33" t="s">
        <v>44</v>
      </c>
      <c r="B20" s="1" t="s">
        <v>46</v>
      </c>
      <c r="C20" s="3" t="str">
        <f t="shared" si="0"/>
        <v>Snyders/Honey, Mustard &amp; Onion Pretzel Pieces</v>
      </c>
      <c r="D20" s="7">
        <v>125</v>
      </c>
      <c r="E20" s="16">
        <v>625</v>
      </c>
    </row>
    <row r="21" spans="1:5">
      <c r="A21" s="32" t="s">
        <v>44</v>
      </c>
      <c r="B21" s="1" t="s">
        <v>47</v>
      </c>
      <c r="C21" s="3" t="str">
        <f t="shared" si="0"/>
        <v>Snyders/Sea Salt &amp; Black Pepper Pretzel Pieces</v>
      </c>
      <c r="D21" s="6">
        <v>125</v>
      </c>
      <c r="E21" s="15">
        <v>584</v>
      </c>
    </row>
    <row r="22" spans="1:5">
      <c r="A22" s="33" t="s">
        <v>48</v>
      </c>
      <c r="B22" s="1" t="s">
        <v>49</v>
      </c>
      <c r="C22" s="3" t="str">
        <f t="shared" si="0"/>
        <v>Running Food/Chia Charge Flapjack</v>
      </c>
      <c r="D22" s="7">
        <v>80</v>
      </c>
      <c r="E22" s="16">
        <v>378</v>
      </c>
    </row>
    <row r="23" spans="1:5">
      <c r="A23" s="33" t="s">
        <v>52</v>
      </c>
      <c r="B23" s="1" t="s">
        <v>53</v>
      </c>
      <c r="C23" s="3" t="str">
        <f t="shared" ref="C23:C29" si="1">CONCATENATE(A23,"/",B23)</f>
        <v xml:space="preserve">Urban Fresh/Dried fruit </v>
      </c>
      <c r="D23" s="6">
        <v>100</v>
      </c>
      <c r="E23" s="15">
        <v>296</v>
      </c>
    </row>
    <row r="24" spans="1:5">
      <c r="A24" s="33" t="s">
        <v>54</v>
      </c>
      <c r="B24" s="1" t="s">
        <v>55</v>
      </c>
      <c r="C24" s="3" t="str">
        <f t="shared" si="1"/>
        <v>Oncle Sam/Salted Almonds</v>
      </c>
      <c r="D24" s="7">
        <v>50</v>
      </c>
      <c r="E24" s="16">
        <v>315</v>
      </c>
    </row>
    <row r="25" spans="1:5">
      <c r="A25" s="33" t="s">
        <v>56</v>
      </c>
      <c r="B25" s="1" t="s">
        <v>57</v>
      </c>
      <c r="C25" s="3" t="str">
        <f t="shared" si="1"/>
        <v>Protein/Powder</v>
      </c>
      <c r="D25" s="7">
        <v>60</v>
      </c>
      <c r="E25" s="16">
        <v>220</v>
      </c>
    </row>
    <row r="26" spans="1:5">
      <c r="A26" s="32"/>
      <c r="B26" s="1"/>
      <c r="C26" s="3" t="str">
        <f t="shared" si="1"/>
        <v>/</v>
      </c>
      <c r="D26" s="6"/>
      <c r="E26" s="15"/>
    </row>
    <row r="27" spans="1:5">
      <c r="A27" s="33"/>
      <c r="B27" s="1"/>
      <c r="C27" s="3" t="str">
        <f t="shared" si="1"/>
        <v>/</v>
      </c>
      <c r="D27" s="7"/>
      <c r="E27" s="16"/>
    </row>
    <row r="28" spans="1:5">
      <c r="A28" s="33"/>
      <c r="B28" s="1"/>
      <c r="C28" s="3" t="str">
        <f t="shared" si="1"/>
        <v>/</v>
      </c>
      <c r="D28" s="7"/>
      <c r="E28" s="16"/>
    </row>
    <row r="29" spans="1:5">
      <c r="A29" s="33"/>
      <c r="B29" s="1"/>
      <c r="C29" s="3" t="str">
        <f t="shared" si="1"/>
        <v>/</v>
      </c>
      <c r="D29" s="6"/>
      <c r="E29" s="15"/>
    </row>
    <row r="30" spans="1:5" ht="16.5" thickBot="1">
      <c r="A30" s="40"/>
      <c r="B30" s="41"/>
      <c r="C30" s="45" t="str">
        <f t="shared" ref="C30" si="2">CONCATENATE(A30,"/",B30)</f>
        <v>/</v>
      </c>
      <c r="D30" s="42"/>
      <c r="E30" s="43"/>
    </row>
    <row r="31" spans="1:5" ht="16.5" thickTop="1"/>
  </sheetData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F30"/>
  <sheetViews>
    <sheetView showGridLines="0" view="pageBreakPreview" zoomScale="60" zoomScaleNormal="100" workbookViewId="0">
      <pane ySplit="1" topLeftCell="A2" activePane="bottomLeft" state="frozen"/>
      <selection pane="bottomLeft" activeCell="B5" sqref="B5:B9"/>
    </sheetView>
  </sheetViews>
  <sheetFormatPr defaultColWidth="9.125" defaultRowHeight="15.75"/>
  <cols>
    <col min="1" max="1" width="43.375" bestFit="1" customWidth="1"/>
    <col min="2" max="2" width="9.875" style="13" bestFit="1" customWidth="1"/>
  </cols>
  <sheetData>
    <row r="1" spans="1:6" s="27" customFormat="1" ht="17.25" thickTop="1" thickBot="1">
      <c r="A1" s="28" t="s">
        <v>12</v>
      </c>
      <c r="B1" s="31" t="s">
        <v>8</v>
      </c>
    </row>
    <row r="2" spans="1:6">
      <c r="A2" s="77" t="s">
        <v>33</v>
      </c>
      <c r="B2" s="79">
        <v>205</v>
      </c>
    </row>
    <row r="3" spans="1:6">
      <c r="A3" s="77" t="s">
        <v>58</v>
      </c>
      <c r="B3" s="79">
        <v>415</v>
      </c>
    </row>
    <row r="4" spans="1:6">
      <c r="A4" s="77" t="s">
        <v>77</v>
      </c>
      <c r="B4" s="82">
        <v>140</v>
      </c>
    </row>
    <row r="5" spans="1:6">
      <c r="A5" s="77" t="s">
        <v>72</v>
      </c>
      <c r="B5" s="161">
        <v>107</v>
      </c>
    </row>
    <row r="6" spans="1:6">
      <c r="A6" s="77" t="s">
        <v>73</v>
      </c>
      <c r="B6" s="162"/>
    </row>
    <row r="7" spans="1:6">
      <c r="A7" s="77" t="s">
        <v>75</v>
      </c>
      <c r="B7" s="162"/>
    </row>
    <row r="8" spans="1:6">
      <c r="A8" s="77" t="s">
        <v>74</v>
      </c>
      <c r="B8" s="162"/>
    </row>
    <row r="9" spans="1:6">
      <c r="A9" s="77" t="s">
        <v>71</v>
      </c>
      <c r="B9" s="163"/>
    </row>
    <row r="10" spans="1:6">
      <c r="A10" s="77" t="s">
        <v>110</v>
      </c>
      <c r="B10" s="97">
        <v>25</v>
      </c>
    </row>
    <row r="11" spans="1:6">
      <c r="A11" s="77" t="s">
        <v>70</v>
      </c>
      <c r="B11" s="81">
        <v>70</v>
      </c>
    </row>
    <row r="12" spans="1:6">
      <c r="A12" s="78" t="s">
        <v>34</v>
      </c>
      <c r="B12" s="80">
        <v>13</v>
      </c>
    </row>
    <row r="13" spans="1:6">
      <c r="A13" s="78" t="s">
        <v>64</v>
      </c>
      <c r="B13" s="80">
        <v>80</v>
      </c>
      <c r="F13" s="13"/>
    </row>
    <row r="14" spans="1:6">
      <c r="A14" s="78" t="s">
        <v>35</v>
      </c>
      <c r="B14" s="80">
        <v>108</v>
      </c>
    </row>
    <row r="15" spans="1:6">
      <c r="A15" s="77" t="s">
        <v>69</v>
      </c>
      <c r="B15" s="79">
        <v>590</v>
      </c>
    </row>
    <row r="16" spans="1:6">
      <c r="A16" s="78" t="s">
        <v>63</v>
      </c>
      <c r="B16" s="80">
        <v>5</v>
      </c>
    </row>
    <row r="17" spans="1:5">
      <c r="A17" s="77" t="s">
        <v>36</v>
      </c>
      <c r="B17" s="161">
        <v>154</v>
      </c>
    </row>
    <row r="18" spans="1:5">
      <c r="A18" s="77" t="s">
        <v>100</v>
      </c>
      <c r="B18" s="163"/>
    </row>
    <row r="19" spans="1:5">
      <c r="A19" s="77" t="s">
        <v>66</v>
      </c>
      <c r="B19" s="161">
        <v>93</v>
      </c>
    </row>
    <row r="20" spans="1:5">
      <c r="A20" s="77" t="s">
        <v>76</v>
      </c>
      <c r="B20" s="162"/>
    </row>
    <row r="21" spans="1:5">
      <c r="A21" s="77" t="s">
        <v>65</v>
      </c>
      <c r="B21" s="163"/>
    </row>
    <row r="22" spans="1:5">
      <c r="A22" s="77" t="s">
        <v>101</v>
      </c>
      <c r="B22" s="79">
        <v>26</v>
      </c>
    </row>
    <row r="23" spans="1:5">
      <c r="A23" s="78" t="s">
        <v>60</v>
      </c>
      <c r="B23" s="80">
        <v>40</v>
      </c>
    </row>
    <row r="24" spans="1:5">
      <c r="A24" s="78" t="s">
        <v>59</v>
      </c>
      <c r="B24" s="80">
        <v>450</v>
      </c>
      <c r="C24" s="98"/>
    </row>
    <row r="25" spans="1:5">
      <c r="A25" s="78" t="s">
        <v>61</v>
      </c>
      <c r="B25" s="80">
        <v>94</v>
      </c>
      <c r="C25" s="98"/>
    </row>
    <row r="26" spans="1:5">
      <c r="A26" s="78" t="s">
        <v>62</v>
      </c>
      <c r="B26" s="80">
        <v>10</v>
      </c>
      <c r="C26" s="98"/>
      <c r="E26" s="13"/>
    </row>
    <row r="27" spans="1:5">
      <c r="A27" s="77" t="s">
        <v>67</v>
      </c>
      <c r="B27" s="79">
        <v>39</v>
      </c>
      <c r="C27" s="98"/>
    </row>
    <row r="28" spans="1:5">
      <c r="A28" s="78" t="s">
        <v>68</v>
      </c>
      <c r="B28" s="80">
        <v>320</v>
      </c>
      <c r="C28" s="98"/>
    </row>
    <row r="29" spans="1:5" ht="16.5" thickBot="1">
      <c r="A29" s="46" t="s">
        <v>2</v>
      </c>
      <c r="B29" s="47">
        <f>SUM(B2:B28)</f>
        <v>2984</v>
      </c>
    </row>
    <row r="30" spans="1:5" ht="16.5" thickTop="1"/>
  </sheetData>
  <mergeCells count="3">
    <mergeCell ref="B19:B21"/>
    <mergeCell ref="B5:B9"/>
    <mergeCell ref="B17:B1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57"/>
  <sheetViews>
    <sheetView showGridLines="0" tabSelected="1" view="pageBreakPreview" zoomScale="60" zoomScaleNormal="100" workbookViewId="0">
      <selection activeCell="F22" sqref="F22"/>
    </sheetView>
  </sheetViews>
  <sheetFormatPr defaultColWidth="9.125" defaultRowHeight="15.75"/>
  <cols>
    <col min="1" max="1" width="8.625" bestFit="1" customWidth="1"/>
    <col min="2" max="2" width="39.75" bestFit="1" customWidth="1"/>
    <col min="3" max="3" width="9.875" style="10" bestFit="1" customWidth="1"/>
    <col min="4" max="4" width="7.25" style="13" bestFit="1" customWidth="1"/>
    <col min="5" max="5" width="8.625" bestFit="1" customWidth="1"/>
    <col min="6" max="6" width="40.625" bestFit="1" customWidth="1"/>
    <col min="7" max="7" width="9.875" style="10" bestFit="1" customWidth="1"/>
    <col min="8" max="8" width="7.25" style="10" bestFit="1" customWidth="1"/>
    <col min="10" max="10" width="12.5" customWidth="1"/>
    <col min="11" max="11" width="9.5" bestFit="1" customWidth="1"/>
  </cols>
  <sheetData>
    <row r="1" spans="1:12" s="18" customFormat="1" ht="31.5" thickTop="1" thickBot="1">
      <c r="A1" s="8" t="s">
        <v>13</v>
      </c>
      <c r="B1" s="17" t="s">
        <v>11</v>
      </c>
      <c r="C1" s="36" t="s">
        <v>8</v>
      </c>
      <c r="D1" s="14" t="s">
        <v>10</v>
      </c>
      <c r="E1" s="8" t="s">
        <v>16</v>
      </c>
      <c r="F1" s="17" t="s">
        <v>11</v>
      </c>
      <c r="G1" s="36" t="s">
        <v>8</v>
      </c>
      <c r="H1" s="14" t="s">
        <v>10</v>
      </c>
    </row>
    <row r="2" spans="1:12">
      <c r="A2" s="4" t="s">
        <v>4</v>
      </c>
      <c r="B2" s="9" t="s">
        <v>78</v>
      </c>
      <c r="C2" s="83">
        <v>101</v>
      </c>
      <c r="D2" s="85">
        <v>484</v>
      </c>
      <c r="E2" s="4" t="s">
        <v>4</v>
      </c>
      <c r="F2" s="9" t="s">
        <v>79</v>
      </c>
      <c r="G2" s="37">
        <v>89</v>
      </c>
      <c r="H2" s="20">
        <v>370</v>
      </c>
    </row>
    <row r="3" spans="1:12">
      <c r="A3" s="5" t="s">
        <v>6</v>
      </c>
      <c r="B3" s="9" t="s">
        <v>80</v>
      </c>
      <c r="C3" s="37">
        <v>53</v>
      </c>
      <c r="D3" s="20">
        <v>225</v>
      </c>
      <c r="E3" s="5" t="s">
        <v>6</v>
      </c>
      <c r="F3" s="9" t="s">
        <v>81</v>
      </c>
      <c r="G3" s="37">
        <v>28</v>
      </c>
      <c r="H3" s="20">
        <v>127</v>
      </c>
    </row>
    <row r="4" spans="1:12">
      <c r="A4" s="5" t="s">
        <v>6</v>
      </c>
      <c r="B4" s="9" t="s">
        <v>82</v>
      </c>
      <c r="C4" s="37">
        <v>99</v>
      </c>
      <c r="D4" s="20">
        <v>684</v>
      </c>
      <c r="E4" s="5" t="s">
        <v>6</v>
      </c>
      <c r="F4" s="9" t="s">
        <v>83</v>
      </c>
      <c r="G4" s="37">
        <v>49</v>
      </c>
      <c r="H4" s="20">
        <v>231</v>
      </c>
      <c r="J4" s="84" t="s">
        <v>84</v>
      </c>
      <c r="K4" s="84"/>
      <c r="L4" s="84"/>
    </row>
    <row r="5" spans="1:12">
      <c r="A5" s="5" t="s">
        <v>6</v>
      </c>
      <c r="B5" s="9" t="s">
        <v>85</v>
      </c>
      <c r="C5" s="37">
        <v>28</v>
      </c>
      <c r="D5" s="20">
        <v>126</v>
      </c>
      <c r="E5" s="5" t="s">
        <v>6</v>
      </c>
      <c r="F5" s="9" t="s">
        <v>82</v>
      </c>
      <c r="G5" s="37">
        <v>100</v>
      </c>
      <c r="H5" s="20">
        <v>684</v>
      </c>
      <c r="J5" t="s">
        <v>86</v>
      </c>
    </row>
    <row r="6" spans="1:12">
      <c r="A6" s="5" t="s">
        <v>6</v>
      </c>
      <c r="B6" s="9" t="s">
        <v>81</v>
      </c>
      <c r="C6" s="37">
        <v>28</v>
      </c>
      <c r="D6" s="20">
        <v>127</v>
      </c>
      <c r="E6" s="5" t="s">
        <v>6</v>
      </c>
      <c r="F6" s="9" t="s">
        <v>105</v>
      </c>
      <c r="G6" s="37">
        <v>75</v>
      </c>
      <c r="H6" s="20">
        <v>397</v>
      </c>
      <c r="J6" t="s">
        <v>107</v>
      </c>
    </row>
    <row r="7" spans="1:12">
      <c r="A7" s="11" t="s">
        <v>6</v>
      </c>
      <c r="B7" s="9" t="s">
        <v>87</v>
      </c>
      <c r="C7" s="37">
        <v>96</v>
      </c>
      <c r="D7" s="85">
        <v>140</v>
      </c>
      <c r="E7" s="5" t="s">
        <v>6</v>
      </c>
      <c r="F7" s="9" t="s">
        <v>88</v>
      </c>
      <c r="G7" s="38">
        <v>55</v>
      </c>
      <c r="H7" s="21">
        <v>299</v>
      </c>
      <c r="J7" s="93"/>
    </row>
    <row r="8" spans="1:12">
      <c r="A8" s="11" t="s">
        <v>7</v>
      </c>
      <c r="B8" s="9" t="s">
        <v>89</v>
      </c>
      <c r="C8" s="37">
        <v>79</v>
      </c>
      <c r="D8" s="85"/>
      <c r="E8" s="11" t="s">
        <v>6</v>
      </c>
      <c r="F8" s="9" t="s">
        <v>90</v>
      </c>
      <c r="G8" s="37">
        <v>55</v>
      </c>
      <c r="H8" s="20">
        <v>252</v>
      </c>
    </row>
    <row r="9" spans="1:12">
      <c r="A9" s="12" t="s">
        <v>5</v>
      </c>
      <c r="B9" s="9" t="s">
        <v>102</v>
      </c>
      <c r="C9" s="37">
        <v>166</v>
      </c>
      <c r="D9" s="20">
        <v>809</v>
      </c>
      <c r="E9" s="11" t="s">
        <v>7</v>
      </c>
      <c r="F9" s="9" t="s">
        <v>89</v>
      </c>
      <c r="G9" s="37">
        <v>76</v>
      </c>
      <c r="H9" s="20"/>
    </row>
    <row r="10" spans="1:12">
      <c r="A10" s="12"/>
      <c r="B10" s="9"/>
      <c r="C10" s="37"/>
      <c r="D10" s="20"/>
      <c r="E10" s="12" t="s">
        <v>5</v>
      </c>
      <c r="F10" s="9" t="s">
        <v>78</v>
      </c>
      <c r="G10" s="37">
        <v>100</v>
      </c>
      <c r="H10" s="85">
        <v>484</v>
      </c>
    </row>
    <row r="11" spans="1:12">
      <c r="A11" s="164" t="s">
        <v>91</v>
      </c>
      <c r="B11" s="165"/>
      <c r="C11" s="57">
        <f>SUM(C2:C10)</f>
        <v>650</v>
      </c>
      <c r="D11" s="59"/>
      <c r="E11" s="164" t="s">
        <v>91</v>
      </c>
      <c r="F11" s="165"/>
      <c r="G11" s="57">
        <f>SUM(G2:G10)</f>
        <v>627</v>
      </c>
      <c r="H11" s="59"/>
    </row>
    <row r="12" spans="1:12" ht="16.5" thickBot="1">
      <c r="A12" s="166" t="s">
        <v>37</v>
      </c>
      <c r="B12" s="167"/>
      <c r="C12" s="48">
        <f>Kit!B29</f>
        <v>2984</v>
      </c>
      <c r="D12" s="49"/>
      <c r="E12" s="166" t="s">
        <v>37</v>
      </c>
      <c r="F12" s="167"/>
      <c r="G12" s="48">
        <f>Kit!B29</f>
        <v>2984</v>
      </c>
      <c r="H12" s="63"/>
    </row>
    <row r="13" spans="1:12" ht="16.5" thickBot="1">
      <c r="A13" s="168" t="s">
        <v>2</v>
      </c>
      <c r="B13" s="169"/>
      <c r="C13" s="19">
        <f>C12+C11+C25+C37+G11+G25+G37</f>
        <v>6789</v>
      </c>
      <c r="D13" s="23">
        <f>SUM(D2:D10)</f>
        <v>2595</v>
      </c>
      <c r="E13" s="170" t="s">
        <v>2</v>
      </c>
      <c r="F13" s="171"/>
      <c r="G13" s="24">
        <f>G12+G11+G25+G37</f>
        <v>4840</v>
      </c>
      <c r="H13" s="25">
        <f>SUM(H2:H11)</f>
        <v>2844</v>
      </c>
    </row>
    <row r="14" spans="1:12" s="18" customFormat="1" ht="31.5" thickTop="1" thickBot="1">
      <c r="A14" s="34" t="s">
        <v>14</v>
      </c>
      <c r="B14" s="35" t="s">
        <v>11</v>
      </c>
      <c r="C14" s="54" t="s">
        <v>8</v>
      </c>
      <c r="D14" s="26" t="s">
        <v>10</v>
      </c>
      <c r="E14" s="8" t="s">
        <v>17</v>
      </c>
      <c r="F14" s="17" t="s">
        <v>11</v>
      </c>
      <c r="G14" s="36" t="s">
        <v>8</v>
      </c>
      <c r="H14" s="14" t="s">
        <v>10</v>
      </c>
      <c r="J14" s="94"/>
      <c r="K14" s="95"/>
      <c r="L14" s="96"/>
    </row>
    <row r="15" spans="1:12">
      <c r="A15" s="4" t="s">
        <v>4</v>
      </c>
      <c r="B15" s="9" t="s">
        <v>79</v>
      </c>
      <c r="C15" s="37">
        <v>89</v>
      </c>
      <c r="D15" s="20">
        <v>370</v>
      </c>
      <c r="E15" s="4" t="s">
        <v>4</v>
      </c>
      <c r="F15" s="9" t="s">
        <v>92</v>
      </c>
      <c r="G15" s="86">
        <v>123</v>
      </c>
      <c r="H15" s="85">
        <v>461</v>
      </c>
    </row>
    <row r="16" spans="1:12">
      <c r="A16" s="5" t="s">
        <v>6</v>
      </c>
      <c r="B16" s="9" t="s">
        <v>81</v>
      </c>
      <c r="C16" s="37">
        <v>27</v>
      </c>
      <c r="D16" s="20">
        <v>127</v>
      </c>
      <c r="E16" s="5" t="s">
        <v>6</v>
      </c>
      <c r="F16" s="9" t="s">
        <v>94</v>
      </c>
      <c r="G16" s="87">
        <v>74</v>
      </c>
      <c r="H16" s="88">
        <v>432</v>
      </c>
    </row>
    <row r="17" spans="1:12">
      <c r="A17" s="5" t="s">
        <v>6</v>
      </c>
      <c r="B17" s="9" t="s">
        <v>87</v>
      </c>
      <c r="C17" s="37">
        <v>96</v>
      </c>
      <c r="D17" s="20">
        <v>140</v>
      </c>
      <c r="E17" s="5" t="s">
        <v>6</v>
      </c>
      <c r="F17" s="9" t="s">
        <v>105</v>
      </c>
      <c r="G17" s="37">
        <v>50</v>
      </c>
      <c r="H17" s="20">
        <v>265</v>
      </c>
      <c r="J17" t="s">
        <v>108</v>
      </c>
      <c r="K17" s="10">
        <f>C13-C2</f>
        <v>6688</v>
      </c>
      <c r="L17" s="10" t="s">
        <v>112</v>
      </c>
    </row>
    <row r="18" spans="1:12">
      <c r="A18" s="5" t="s">
        <v>6</v>
      </c>
      <c r="B18" s="9" t="s">
        <v>82</v>
      </c>
      <c r="C18" s="37">
        <v>101</v>
      </c>
      <c r="D18" s="20">
        <v>684</v>
      </c>
      <c r="E18" s="5" t="s">
        <v>6</v>
      </c>
      <c r="F18" s="9" t="s">
        <v>83</v>
      </c>
      <c r="G18" s="37">
        <v>56</v>
      </c>
      <c r="H18" s="20">
        <v>231</v>
      </c>
    </row>
    <row r="19" spans="1:12">
      <c r="A19" s="5" t="s">
        <v>6</v>
      </c>
      <c r="B19" s="9" t="s">
        <v>83</v>
      </c>
      <c r="C19" s="37">
        <v>50</v>
      </c>
      <c r="D19" s="20">
        <v>231</v>
      </c>
      <c r="E19" s="5" t="s">
        <v>6</v>
      </c>
      <c r="F19" s="9" t="s">
        <v>95</v>
      </c>
      <c r="G19" s="38">
        <v>103</v>
      </c>
      <c r="H19" s="21">
        <v>619</v>
      </c>
    </row>
    <row r="20" spans="1:12">
      <c r="A20" s="5" t="s">
        <v>6</v>
      </c>
      <c r="B20" s="9" t="s">
        <v>96</v>
      </c>
      <c r="C20" s="37">
        <v>28</v>
      </c>
      <c r="D20" s="20">
        <v>126</v>
      </c>
      <c r="E20" s="5" t="s">
        <v>6</v>
      </c>
      <c r="F20" s="9" t="s">
        <v>93</v>
      </c>
      <c r="G20" s="38">
        <v>48</v>
      </c>
      <c r="H20" s="21">
        <v>222</v>
      </c>
    </row>
    <row r="21" spans="1:12">
      <c r="A21" s="11" t="s">
        <v>6</v>
      </c>
      <c r="B21" s="9" t="s">
        <v>97</v>
      </c>
      <c r="C21" s="37">
        <v>51</v>
      </c>
      <c r="D21" s="20">
        <v>120</v>
      </c>
      <c r="E21" s="5"/>
      <c r="F21" s="9"/>
      <c r="G21" s="37"/>
      <c r="H21" s="20"/>
    </row>
    <row r="22" spans="1:12">
      <c r="A22" s="11" t="s">
        <v>7</v>
      </c>
      <c r="B22" s="9" t="s">
        <v>89</v>
      </c>
      <c r="C22" s="37">
        <v>77</v>
      </c>
      <c r="D22" s="85"/>
      <c r="E22" s="11" t="s">
        <v>7</v>
      </c>
      <c r="F22" s="9" t="s">
        <v>89</v>
      </c>
      <c r="G22" s="37">
        <v>82</v>
      </c>
      <c r="H22" s="20"/>
    </row>
    <row r="23" spans="1:12">
      <c r="A23" s="12" t="s">
        <v>5</v>
      </c>
      <c r="B23" s="9" t="s">
        <v>103</v>
      </c>
      <c r="C23" s="39">
        <v>171</v>
      </c>
      <c r="D23" s="22">
        <v>875</v>
      </c>
      <c r="E23" s="12" t="s">
        <v>5</v>
      </c>
      <c r="F23" s="9" t="s">
        <v>104</v>
      </c>
      <c r="G23" s="39">
        <v>188</v>
      </c>
      <c r="H23" s="22">
        <v>907</v>
      </c>
    </row>
    <row r="24" spans="1:12">
      <c r="A24" s="12"/>
      <c r="B24" s="9"/>
      <c r="C24" s="37"/>
      <c r="D24" s="20"/>
      <c r="E24" s="89"/>
      <c r="F24" s="90" t="s">
        <v>106</v>
      </c>
      <c r="G24" s="91">
        <v>50</v>
      </c>
      <c r="H24" s="92"/>
    </row>
    <row r="25" spans="1:12" ht="15.75" customHeight="1">
      <c r="A25" s="164" t="s">
        <v>91</v>
      </c>
      <c r="B25" s="165"/>
      <c r="C25" s="57">
        <f>SUM(C15:C24)</f>
        <v>690</v>
      </c>
      <c r="D25" s="59"/>
      <c r="E25" s="164" t="s">
        <v>91</v>
      </c>
      <c r="F25" s="165"/>
      <c r="G25" s="57">
        <f>SUM(G15:G24)</f>
        <v>774</v>
      </c>
      <c r="H25" s="59">
        <v>6</v>
      </c>
    </row>
    <row r="26" spans="1:12" ht="16.5" thickBot="1">
      <c r="A26" s="166" t="s">
        <v>37</v>
      </c>
      <c r="B26" s="167"/>
      <c r="C26" s="48">
        <f>Kit!B29</f>
        <v>2984</v>
      </c>
      <c r="D26" s="63"/>
      <c r="E26" s="166" t="s">
        <v>37</v>
      </c>
      <c r="F26" s="167"/>
      <c r="G26" s="48">
        <f>Kit!B29</f>
        <v>2984</v>
      </c>
      <c r="H26" s="49"/>
    </row>
    <row r="27" spans="1:12" ht="16.5" thickBot="1">
      <c r="A27" s="168" t="s">
        <v>2</v>
      </c>
      <c r="B27" s="169"/>
      <c r="C27" s="55">
        <f>C26+C25+C37+G11+G25+G37</f>
        <v>6139</v>
      </c>
      <c r="D27" s="23">
        <f>SUM(D15:D25)</f>
        <v>2673</v>
      </c>
      <c r="E27" s="172" t="s">
        <v>2</v>
      </c>
      <c r="F27" s="169"/>
      <c r="G27" s="55">
        <f>G26+G25+G37</f>
        <v>4213</v>
      </c>
      <c r="H27" s="23">
        <f>SUM(H15:H26)</f>
        <v>3143</v>
      </c>
    </row>
    <row r="28" spans="1:12" s="18" customFormat="1" ht="30.75" thickBot="1">
      <c r="A28" s="34" t="s">
        <v>15</v>
      </c>
      <c r="B28" s="35" t="s">
        <v>11</v>
      </c>
      <c r="C28" s="56" t="s">
        <v>8</v>
      </c>
      <c r="D28" s="26" t="s">
        <v>10</v>
      </c>
      <c r="E28" s="34" t="s">
        <v>18</v>
      </c>
      <c r="F28" s="35" t="s">
        <v>11</v>
      </c>
      <c r="G28" s="56" t="s">
        <v>8</v>
      </c>
      <c r="H28" s="26" t="s">
        <v>10</v>
      </c>
    </row>
    <row r="29" spans="1:12">
      <c r="A29" s="4" t="s">
        <v>4</v>
      </c>
      <c r="B29" s="9" t="s">
        <v>78</v>
      </c>
      <c r="C29" s="37">
        <v>100</v>
      </c>
      <c r="D29" s="85">
        <v>484</v>
      </c>
      <c r="E29" s="4" t="s">
        <v>4</v>
      </c>
      <c r="F29" s="9" t="s">
        <v>79</v>
      </c>
      <c r="G29" s="37">
        <v>85</v>
      </c>
      <c r="H29" s="20">
        <v>370</v>
      </c>
    </row>
    <row r="30" spans="1:12">
      <c r="A30" s="5" t="s">
        <v>6</v>
      </c>
      <c r="B30" s="9" t="s">
        <v>81</v>
      </c>
      <c r="C30" s="37">
        <v>25</v>
      </c>
      <c r="D30" s="20">
        <v>127</v>
      </c>
      <c r="E30" s="5" t="s">
        <v>6</v>
      </c>
      <c r="F30" s="9" t="s">
        <v>80</v>
      </c>
      <c r="G30" s="37">
        <v>52</v>
      </c>
      <c r="H30" s="20">
        <v>225</v>
      </c>
    </row>
    <row r="31" spans="1:12">
      <c r="A31" s="5" t="s">
        <v>6</v>
      </c>
      <c r="B31" s="9" t="s">
        <v>82</v>
      </c>
      <c r="C31" s="38">
        <v>100</v>
      </c>
      <c r="D31" s="21">
        <v>684</v>
      </c>
      <c r="E31" s="5" t="s">
        <v>6</v>
      </c>
      <c r="F31" s="9" t="s">
        <v>82</v>
      </c>
      <c r="G31" s="38">
        <v>100</v>
      </c>
      <c r="H31" s="21">
        <v>684</v>
      </c>
    </row>
    <row r="32" spans="1:12">
      <c r="A32" s="5" t="s">
        <v>6</v>
      </c>
      <c r="B32" s="9" t="s">
        <v>98</v>
      </c>
      <c r="C32" s="38">
        <v>83</v>
      </c>
      <c r="D32" s="21">
        <v>550</v>
      </c>
      <c r="E32" s="5" t="s">
        <v>6</v>
      </c>
      <c r="F32" s="9" t="s">
        <v>85</v>
      </c>
      <c r="G32" s="37">
        <v>28</v>
      </c>
      <c r="H32" s="20">
        <v>126</v>
      </c>
    </row>
    <row r="33" spans="1:8">
      <c r="A33" s="5" t="s">
        <v>6</v>
      </c>
      <c r="B33" s="9" t="s">
        <v>96</v>
      </c>
      <c r="C33" s="38">
        <v>28</v>
      </c>
      <c r="D33" s="21">
        <v>126</v>
      </c>
      <c r="E33" s="5" t="s">
        <v>6</v>
      </c>
      <c r="F33" s="9" t="s">
        <v>81</v>
      </c>
      <c r="G33" s="37">
        <v>28</v>
      </c>
      <c r="H33" s="20">
        <v>127</v>
      </c>
    </row>
    <row r="34" spans="1:8">
      <c r="A34" s="11" t="s">
        <v>7</v>
      </c>
      <c r="B34" s="9" t="s">
        <v>89</v>
      </c>
      <c r="C34" s="38">
        <v>80</v>
      </c>
      <c r="D34" s="21"/>
      <c r="E34" s="12" t="s">
        <v>5</v>
      </c>
      <c r="F34" s="9" t="s">
        <v>109</v>
      </c>
      <c r="G34" s="37">
        <v>81</v>
      </c>
      <c r="H34" s="20">
        <v>408</v>
      </c>
    </row>
    <row r="35" spans="1:8">
      <c r="A35" s="12" t="s">
        <v>5</v>
      </c>
      <c r="B35" s="9" t="s">
        <v>99</v>
      </c>
      <c r="C35" s="39">
        <v>193</v>
      </c>
      <c r="D35" s="22">
        <v>1115</v>
      </c>
      <c r="E35" s="12" t="s">
        <v>6</v>
      </c>
      <c r="F35" s="9" t="s">
        <v>111</v>
      </c>
      <c r="G35" s="37">
        <v>81</v>
      </c>
      <c r="H35" s="20">
        <v>380</v>
      </c>
    </row>
    <row r="36" spans="1:8">
      <c r="A36" s="12"/>
      <c r="B36" s="9"/>
      <c r="C36" s="39"/>
      <c r="D36" s="22"/>
      <c r="E36" s="12"/>
      <c r="F36" s="9"/>
      <c r="G36" s="37"/>
      <c r="H36" s="20"/>
    </row>
    <row r="37" spans="1:8" ht="15.75" customHeight="1">
      <c r="A37" s="164" t="s">
        <v>91</v>
      </c>
      <c r="B37" s="165"/>
      <c r="C37" s="57">
        <f>SUM(C29:C36)</f>
        <v>609</v>
      </c>
      <c r="D37" s="59"/>
      <c r="E37" s="164" t="s">
        <v>91</v>
      </c>
      <c r="F37" s="165"/>
      <c r="G37" s="57">
        <f>SUM(G29:G36)</f>
        <v>455</v>
      </c>
      <c r="H37" s="59"/>
    </row>
    <row r="38" spans="1:8" ht="16.5" thickBot="1">
      <c r="A38" s="166" t="s">
        <v>37</v>
      </c>
      <c r="B38" s="167"/>
      <c r="C38" s="48">
        <f>Kit!B29</f>
        <v>2984</v>
      </c>
      <c r="D38" s="63"/>
      <c r="E38" s="166" t="s">
        <v>37</v>
      </c>
      <c r="F38" s="167"/>
      <c r="G38" s="48">
        <f>Kit!B29</f>
        <v>2984</v>
      </c>
      <c r="H38" s="63"/>
    </row>
    <row r="39" spans="1:8" ht="16.5" thickBot="1">
      <c r="A39" s="170" t="s">
        <v>2</v>
      </c>
      <c r="B39" s="171"/>
      <c r="C39" s="70">
        <f>C38+C37+G11+G25+G37</f>
        <v>5449</v>
      </c>
      <c r="D39" s="65">
        <f>SUM(D29:D37)</f>
        <v>3086</v>
      </c>
      <c r="E39" s="173" t="s">
        <v>2</v>
      </c>
      <c r="F39" s="174"/>
      <c r="G39" s="55">
        <f>G38+G37</f>
        <v>3439</v>
      </c>
      <c r="H39" s="25">
        <f>SUM(H29:H37)</f>
        <v>2320</v>
      </c>
    </row>
    <row r="40" spans="1:8" s="18" customFormat="1" ht="31.5" thickTop="1" thickBot="1">
      <c r="B40" s="68"/>
      <c r="C40" s="73" t="s">
        <v>3</v>
      </c>
      <c r="D40" s="71" t="s">
        <v>21</v>
      </c>
      <c r="E40" s="14" t="s">
        <v>10</v>
      </c>
      <c r="F40" s="66"/>
      <c r="G40" s="67"/>
      <c r="H40" s="67"/>
    </row>
    <row r="41" spans="1:8">
      <c r="B41" s="69"/>
      <c r="C41" s="74">
        <v>1</v>
      </c>
      <c r="D41" s="52">
        <f>C13/1000</f>
        <v>6.7889999999999997</v>
      </c>
      <c r="E41" s="50">
        <f>SUM(D13+D27+D39+H13+H27+H39)</f>
        <v>16661</v>
      </c>
      <c r="H41"/>
    </row>
    <row r="42" spans="1:8">
      <c r="B42" s="69"/>
      <c r="C42" s="75">
        <v>2</v>
      </c>
      <c r="D42" s="53">
        <f>C27/1000</f>
        <v>6.1390000000000002</v>
      </c>
      <c r="E42" s="51">
        <f>SUM(D27+D39+H13+H27+H39)</f>
        <v>14066</v>
      </c>
      <c r="H42"/>
    </row>
    <row r="43" spans="1:8">
      <c r="B43" s="69"/>
      <c r="C43" s="75">
        <v>3</v>
      </c>
      <c r="D43" s="53">
        <f>C39/1000</f>
        <v>5.4489999999999998</v>
      </c>
      <c r="E43" s="51">
        <f>SUM(D39+H13+H27+H39)</f>
        <v>11393</v>
      </c>
      <c r="H43"/>
    </row>
    <row r="44" spans="1:8">
      <c r="B44" s="69"/>
      <c r="C44" s="75">
        <v>4</v>
      </c>
      <c r="D44" s="53">
        <f>G13/1000</f>
        <v>4.84</v>
      </c>
      <c r="E44" s="51">
        <f>SUM(H13+H27+H39)</f>
        <v>8307</v>
      </c>
      <c r="H44"/>
    </row>
    <row r="45" spans="1:8">
      <c r="B45" s="69"/>
      <c r="C45" s="75">
        <v>5</v>
      </c>
      <c r="D45" s="53">
        <f>G27/1000</f>
        <v>4.2130000000000001</v>
      </c>
      <c r="E45" s="51">
        <f>SUM(H27+H39)</f>
        <v>5463</v>
      </c>
      <c r="H45"/>
    </row>
    <row r="46" spans="1:8" ht="16.5" thickBot="1">
      <c r="B46" s="69"/>
      <c r="C46" s="76">
        <v>6</v>
      </c>
      <c r="D46" s="72">
        <f>G39/1000</f>
        <v>3.4390000000000001</v>
      </c>
      <c r="E46" s="64">
        <f>SUM(H39)</f>
        <v>2320</v>
      </c>
      <c r="H46"/>
    </row>
    <row r="47" spans="1:8" ht="16.5" thickTop="1">
      <c r="E47" s="58"/>
      <c r="F47" s="60"/>
      <c r="G47" s="61"/>
      <c r="H47"/>
    </row>
    <row r="48" spans="1:8">
      <c r="F48" s="62"/>
      <c r="G48" s="62"/>
      <c r="H48"/>
    </row>
    <row r="49" spans="4:8">
      <c r="H49"/>
    </row>
    <row r="50" spans="4:8">
      <c r="H50"/>
    </row>
    <row r="52" spans="4:8">
      <c r="D52" s="10"/>
    </row>
    <row r="53" spans="4:8">
      <c r="D53" s="10"/>
    </row>
    <row r="54" spans="4:8">
      <c r="D54" s="10"/>
    </row>
    <row r="55" spans="4:8">
      <c r="D55" s="10"/>
    </row>
    <row r="56" spans="4:8">
      <c r="D56" s="10"/>
    </row>
    <row r="57" spans="4:8">
      <c r="D57" s="10"/>
    </row>
  </sheetData>
  <mergeCells count="18">
    <mergeCell ref="A37:B37"/>
    <mergeCell ref="E37:F37"/>
    <mergeCell ref="A38:B38"/>
    <mergeCell ref="E38:F38"/>
    <mergeCell ref="A39:B39"/>
    <mergeCell ref="E39:F39"/>
    <mergeCell ref="A25:B25"/>
    <mergeCell ref="E25:F25"/>
    <mergeCell ref="A26:B26"/>
    <mergeCell ref="E26:F26"/>
    <mergeCell ref="A27:B27"/>
    <mergeCell ref="E27:F27"/>
    <mergeCell ref="A11:B11"/>
    <mergeCell ref="E11:F11"/>
    <mergeCell ref="A12:B12"/>
    <mergeCell ref="E12:F12"/>
    <mergeCell ref="A13:B13"/>
    <mergeCell ref="E13:F13"/>
  </mergeCells>
  <pageMargins left="0.75" right="0.75" top="1" bottom="1" header="0.5" footer="0.5"/>
  <pageSetup paperSize="9" scale="41"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65"/>
  <sheetViews>
    <sheetView showGridLines="0" topLeftCell="A30" zoomScaleNormal="100" workbookViewId="0">
      <selection activeCell="D42" sqref="D42"/>
    </sheetView>
  </sheetViews>
  <sheetFormatPr defaultColWidth="8.75" defaultRowHeight="21"/>
  <cols>
    <col min="1" max="1" width="13.125" style="107" bestFit="1" customWidth="1"/>
    <col min="2" max="2" width="45.625" style="107" customWidth="1"/>
    <col min="3" max="3" width="12.75" style="126" bestFit="1" customWidth="1"/>
    <col min="4" max="4" width="10.125" style="151" bestFit="1" customWidth="1"/>
    <col min="5" max="5" width="13.125" style="107" bestFit="1" customWidth="1"/>
    <col min="6" max="6" width="45.625" style="107" bestFit="1" customWidth="1"/>
    <col min="7" max="7" width="14.375" style="126" bestFit="1" customWidth="1"/>
    <col min="8" max="8" width="10.125" style="126" bestFit="1" customWidth="1"/>
    <col min="9" max="16384" width="8.75" style="107"/>
  </cols>
  <sheetData>
    <row r="1" spans="1:15" s="103" customFormat="1" ht="43.5" thickTop="1" thickBot="1">
      <c r="A1" s="99" t="s">
        <v>13</v>
      </c>
      <c r="B1" s="100" t="s">
        <v>11</v>
      </c>
      <c r="C1" s="101" t="s">
        <v>8</v>
      </c>
      <c r="D1" s="102" t="s">
        <v>10</v>
      </c>
      <c r="E1" s="99" t="s">
        <v>16</v>
      </c>
      <c r="F1" s="100" t="s">
        <v>11</v>
      </c>
      <c r="G1" s="101" t="s">
        <v>8</v>
      </c>
      <c r="H1" s="102" t="s">
        <v>10</v>
      </c>
    </row>
    <row r="2" spans="1:15">
      <c r="A2" s="4" t="s">
        <v>4</v>
      </c>
      <c r="B2" s="9" t="s">
        <v>78</v>
      </c>
      <c r="C2" s="83">
        <v>101</v>
      </c>
      <c r="D2" s="85">
        <v>484</v>
      </c>
      <c r="E2" s="4" t="s">
        <v>4</v>
      </c>
      <c r="F2" s="9" t="s">
        <v>79</v>
      </c>
      <c r="G2" s="37">
        <v>89</v>
      </c>
      <c r="H2" s="20">
        <v>370</v>
      </c>
    </row>
    <row r="3" spans="1:15">
      <c r="A3" s="5" t="s">
        <v>6</v>
      </c>
      <c r="B3" s="9" t="s">
        <v>80</v>
      </c>
      <c r="C3" s="37">
        <v>53</v>
      </c>
      <c r="D3" s="20">
        <v>225</v>
      </c>
      <c r="E3" s="5" t="s">
        <v>6</v>
      </c>
      <c r="F3" s="9" t="s">
        <v>81</v>
      </c>
      <c r="G3" s="37">
        <v>28</v>
      </c>
      <c r="H3" s="20">
        <v>127</v>
      </c>
    </row>
    <row r="4" spans="1:15">
      <c r="A4" s="5" t="s">
        <v>6</v>
      </c>
      <c r="B4" s="9" t="s">
        <v>82</v>
      </c>
      <c r="C4" s="37">
        <v>99</v>
      </c>
      <c r="D4" s="20">
        <v>684</v>
      </c>
      <c r="E4" s="5" t="s">
        <v>6</v>
      </c>
      <c r="F4" s="9" t="s">
        <v>83</v>
      </c>
      <c r="G4" s="37">
        <v>49</v>
      </c>
      <c r="H4" s="20">
        <v>231</v>
      </c>
      <c r="J4" s="109"/>
      <c r="K4" s="109"/>
      <c r="L4" s="109"/>
      <c r="M4" s="109"/>
      <c r="N4" s="109"/>
      <c r="O4" s="109"/>
    </row>
    <row r="5" spans="1:15">
      <c r="A5" s="5" t="s">
        <v>6</v>
      </c>
      <c r="B5" s="9" t="s">
        <v>85</v>
      </c>
      <c r="C5" s="37">
        <v>28</v>
      </c>
      <c r="D5" s="20">
        <v>126</v>
      </c>
      <c r="E5" s="5" t="s">
        <v>6</v>
      </c>
      <c r="F5" s="9" t="s">
        <v>82</v>
      </c>
      <c r="G5" s="37">
        <v>100</v>
      </c>
      <c r="H5" s="20">
        <v>684</v>
      </c>
      <c r="J5" s="109"/>
      <c r="K5" s="109"/>
      <c r="L5" s="109"/>
      <c r="M5" s="109"/>
      <c r="N5" s="109"/>
      <c r="O5" s="109"/>
    </row>
    <row r="6" spans="1:15">
      <c r="A6" s="5" t="s">
        <v>6</v>
      </c>
      <c r="B6" s="9" t="s">
        <v>81</v>
      </c>
      <c r="C6" s="37">
        <v>28</v>
      </c>
      <c r="D6" s="20">
        <v>127</v>
      </c>
      <c r="E6" s="5" t="s">
        <v>6</v>
      </c>
      <c r="F6" s="9" t="s">
        <v>105</v>
      </c>
      <c r="G6" s="37">
        <v>75</v>
      </c>
      <c r="H6" s="20">
        <v>397</v>
      </c>
      <c r="J6" s="109"/>
      <c r="K6" s="109"/>
      <c r="L6" s="109"/>
      <c r="M6" s="109"/>
      <c r="N6" s="109"/>
      <c r="O6" s="109"/>
    </row>
    <row r="7" spans="1:15">
      <c r="A7" s="11" t="s">
        <v>6</v>
      </c>
      <c r="B7" s="9" t="s">
        <v>87</v>
      </c>
      <c r="C7" s="37">
        <v>96</v>
      </c>
      <c r="D7" s="85">
        <v>140</v>
      </c>
      <c r="E7" s="5" t="s">
        <v>6</v>
      </c>
      <c r="F7" s="9" t="s">
        <v>88</v>
      </c>
      <c r="G7" s="38">
        <v>55</v>
      </c>
      <c r="H7" s="21">
        <v>299</v>
      </c>
    </row>
    <row r="8" spans="1:15">
      <c r="A8" s="11" t="s">
        <v>7</v>
      </c>
      <c r="B8" s="9" t="s">
        <v>89</v>
      </c>
      <c r="C8" s="37">
        <v>79</v>
      </c>
      <c r="D8" s="85"/>
      <c r="E8" s="11" t="s">
        <v>6</v>
      </c>
      <c r="F8" s="9" t="s">
        <v>90</v>
      </c>
      <c r="G8" s="37">
        <v>55</v>
      </c>
      <c r="H8" s="20">
        <v>252</v>
      </c>
    </row>
    <row r="9" spans="1:15">
      <c r="A9" s="12" t="s">
        <v>5</v>
      </c>
      <c r="B9" s="9" t="s">
        <v>102</v>
      </c>
      <c r="C9" s="37">
        <v>166</v>
      </c>
      <c r="D9" s="20">
        <v>809</v>
      </c>
      <c r="E9" s="11" t="s">
        <v>7</v>
      </c>
      <c r="F9" s="9" t="s">
        <v>89</v>
      </c>
      <c r="G9" s="37">
        <v>76</v>
      </c>
      <c r="H9" s="20"/>
    </row>
    <row r="10" spans="1:15">
      <c r="A10" s="110"/>
      <c r="B10" s="104"/>
      <c r="C10" s="105"/>
      <c r="D10" s="106"/>
      <c r="E10" s="12" t="s">
        <v>5</v>
      </c>
      <c r="F10" s="9" t="s">
        <v>78</v>
      </c>
      <c r="G10" s="37">
        <v>100</v>
      </c>
      <c r="H10" s="85">
        <v>484</v>
      </c>
    </row>
    <row r="11" spans="1:15" ht="21" customHeight="1">
      <c r="A11" s="175" t="s">
        <v>91</v>
      </c>
      <c r="B11" s="184"/>
      <c r="C11" s="113">
        <f>SUM(C2:C9)</f>
        <v>650</v>
      </c>
      <c r="D11" s="114"/>
      <c r="E11" s="175" t="s">
        <v>91</v>
      </c>
      <c r="F11" s="176"/>
      <c r="G11" s="113">
        <f>SUM(G2:G10)</f>
        <v>627</v>
      </c>
      <c r="H11" s="114"/>
    </row>
    <row r="12" spans="1:15" ht="21.75" thickBot="1">
      <c r="A12" s="177" t="s">
        <v>37</v>
      </c>
      <c r="B12" s="178"/>
      <c r="C12" s="115">
        <f>[1]Kit!B28</f>
        <v>2519</v>
      </c>
      <c r="D12" s="116"/>
      <c r="E12" s="177" t="s">
        <v>37</v>
      </c>
      <c r="F12" s="178"/>
      <c r="G12" s="115">
        <f>[1]Kit!B28</f>
        <v>2519</v>
      </c>
      <c r="H12" s="117"/>
    </row>
    <row r="13" spans="1:15" ht="21.75" thickBot="1">
      <c r="A13" s="179" t="s">
        <v>2</v>
      </c>
      <c r="B13" s="180"/>
      <c r="C13" s="118">
        <f>C12+C11+C24+C35+G11+G24+G35+C45+E46</f>
        <v>6195</v>
      </c>
      <c r="D13" s="119">
        <f>SUM(D2:D10)</f>
        <v>2595</v>
      </c>
      <c r="E13" s="181" t="s">
        <v>2</v>
      </c>
      <c r="F13" s="182"/>
      <c r="G13" s="120">
        <f>G12+G11+G24+G35+C45</f>
        <v>4246</v>
      </c>
      <c r="H13" s="121">
        <f>SUM(H2:H11)</f>
        <v>2844</v>
      </c>
    </row>
    <row r="14" spans="1:15" s="103" customFormat="1" ht="43.5" thickTop="1" thickBot="1">
      <c r="A14" s="122" t="s">
        <v>14</v>
      </c>
      <c r="B14" s="123" t="s">
        <v>11</v>
      </c>
      <c r="C14" s="124" t="s">
        <v>8</v>
      </c>
      <c r="D14" s="125" t="s">
        <v>10</v>
      </c>
      <c r="E14" s="99" t="s">
        <v>17</v>
      </c>
      <c r="F14" s="100" t="s">
        <v>11</v>
      </c>
      <c r="G14" s="101" t="s">
        <v>8</v>
      </c>
      <c r="H14" s="102" t="s">
        <v>10</v>
      </c>
    </row>
    <row r="15" spans="1:15">
      <c r="A15" s="4" t="s">
        <v>4</v>
      </c>
      <c r="B15" s="9" t="s">
        <v>79</v>
      </c>
      <c r="C15" s="37">
        <v>89</v>
      </c>
      <c r="D15" s="20">
        <v>370</v>
      </c>
      <c r="E15" s="5" t="s">
        <v>6</v>
      </c>
      <c r="F15" s="9" t="s">
        <v>105</v>
      </c>
      <c r="G15" s="37">
        <v>50</v>
      </c>
      <c r="H15" s="20">
        <v>300</v>
      </c>
    </row>
    <row r="16" spans="1:15">
      <c r="A16" s="5" t="s">
        <v>6</v>
      </c>
      <c r="B16" s="9" t="s">
        <v>81</v>
      </c>
      <c r="C16" s="37">
        <v>27</v>
      </c>
      <c r="D16" s="20">
        <v>127</v>
      </c>
      <c r="E16" s="5" t="s">
        <v>6</v>
      </c>
      <c r="F16" s="9" t="s">
        <v>95</v>
      </c>
      <c r="G16" s="38">
        <v>103</v>
      </c>
      <c r="H16" s="21">
        <v>819</v>
      </c>
    </row>
    <row r="17" spans="1:14">
      <c r="A17" s="5" t="s">
        <v>6</v>
      </c>
      <c r="B17" s="9" t="s">
        <v>87</v>
      </c>
      <c r="C17" s="37">
        <v>96</v>
      </c>
      <c r="D17" s="20">
        <v>140</v>
      </c>
      <c r="E17" s="11" t="s">
        <v>7</v>
      </c>
      <c r="F17" s="9" t="s">
        <v>89</v>
      </c>
      <c r="G17" s="37">
        <v>82</v>
      </c>
      <c r="H17" s="20"/>
      <c r="L17" s="126"/>
    </row>
    <row r="18" spans="1:14">
      <c r="A18" s="5" t="s">
        <v>6</v>
      </c>
      <c r="B18" s="9" t="s">
        <v>82</v>
      </c>
      <c r="C18" s="37">
        <v>101</v>
      </c>
      <c r="D18" s="20">
        <v>684</v>
      </c>
      <c r="E18" s="12" t="s">
        <v>5</v>
      </c>
      <c r="F18" s="9" t="s">
        <v>104</v>
      </c>
      <c r="G18" s="39">
        <v>188</v>
      </c>
      <c r="H18" s="22">
        <v>907</v>
      </c>
    </row>
    <row r="19" spans="1:14">
      <c r="A19" s="5" t="s">
        <v>6</v>
      </c>
      <c r="B19" s="9" t="s">
        <v>83</v>
      </c>
      <c r="C19" s="37">
        <v>50</v>
      </c>
      <c r="D19" s="20">
        <v>231</v>
      </c>
      <c r="E19" s="158"/>
      <c r="F19" s="158" t="s">
        <v>106</v>
      </c>
      <c r="G19" s="159">
        <v>50</v>
      </c>
      <c r="H19" s="160"/>
    </row>
    <row r="20" spans="1:14">
      <c r="A20" s="5" t="s">
        <v>6</v>
      </c>
      <c r="B20" s="9" t="s">
        <v>96</v>
      </c>
      <c r="C20" s="37">
        <v>28</v>
      </c>
      <c r="D20" s="155">
        <v>126</v>
      </c>
      <c r="E20" s="158"/>
      <c r="F20" s="158"/>
      <c r="G20" s="159"/>
      <c r="H20" s="160"/>
    </row>
    <row r="21" spans="1:14">
      <c r="A21" s="11" t="s">
        <v>6</v>
      </c>
      <c r="B21" s="9" t="s">
        <v>97</v>
      </c>
      <c r="C21" s="37">
        <v>51</v>
      </c>
      <c r="D21" s="155">
        <v>120</v>
      </c>
      <c r="E21" s="127"/>
      <c r="F21" s="127"/>
      <c r="G21" s="127"/>
      <c r="H21" s="127"/>
    </row>
    <row r="22" spans="1:14">
      <c r="A22" s="11" t="s">
        <v>7</v>
      </c>
      <c r="B22" s="9" t="s">
        <v>89</v>
      </c>
      <c r="C22" s="37">
        <v>77</v>
      </c>
      <c r="D22" s="156"/>
      <c r="E22" s="127"/>
      <c r="F22" s="127"/>
      <c r="G22" s="127"/>
      <c r="H22" s="127"/>
    </row>
    <row r="23" spans="1:14">
      <c r="A23" s="12" t="s">
        <v>5</v>
      </c>
      <c r="B23" s="9" t="s">
        <v>103</v>
      </c>
      <c r="C23" s="39">
        <v>171</v>
      </c>
      <c r="D23" s="157">
        <v>875</v>
      </c>
      <c r="E23" s="127"/>
      <c r="F23" s="127"/>
      <c r="G23" s="127"/>
      <c r="H23" s="127"/>
    </row>
    <row r="24" spans="1:14" ht="15.75" customHeight="1">
      <c r="A24" s="175" t="s">
        <v>91</v>
      </c>
      <c r="B24" s="176"/>
      <c r="C24" s="113">
        <f>SUM(C15:C23)</f>
        <v>690</v>
      </c>
      <c r="D24" s="114"/>
      <c r="E24" s="175" t="s">
        <v>91</v>
      </c>
      <c r="F24" s="176"/>
      <c r="G24" s="113">
        <f>SUM(G15:G20)</f>
        <v>473</v>
      </c>
      <c r="H24" s="114"/>
    </row>
    <row r="25" spans="1:14" ht="21.75" thickBot="1">
      <c r="A25" s="177" t="s">
        <v>37</v>
      </c>
      <c r="B25" s="178"/>
      <c r="C25" s="115">
        <f>[1]Kit!B28</f>
        <v>2519</v>
      </c>
      <c r="D25" s="117"/>
      <c r="E25" s="177" t="s">
        <v>37</v>
      </c>
      <c r="F25" s="178"/>
      <c r="G25" s="115">
        <f>[1]Kit!B28</f>
        <v>2519</v>
      </c>
      <c r="H25" s="116"/>
      <c r="N25" s="126"/>
    </row>
    <row r="26" spans="1:14" ht="21.75" thickBot="1">
      <c r="A26" s="179" t="s">
        <v>2</v>
      </c>
      <c r="B26" s="180"/>
      <c r="C26" s="128">
        <f>C25+C24+C35+G11+G24+G35+C45</f>
        <v>5545</v>
      </c>
      <c r="D26" s="119">
        <f>SUM(D15:D24)</f>
        <v>2673</v>
      </c>
      <c r="E26" s="183" t="s">
        <v>2</v>
      </c>
      <c r="F26" s="180"/>
      <c r="G26" s="128">
        <f>G25+G24+G35+C45</f>
        <v>3619</v>
      </c>
      <c r="H26" s="119">
        <f>SUM(H15:H25)</f>
        <v>2026</v>
      </c>
    </row>
    <row r="27" spans="1:14" s="103" customFormat="1" ht="42.75" thickBot="1">
      <c r="A27" s="122" t="s">
        <v>15</v>
      </c>
      <c r="B27" s="123" t="s">
        <v>11</v>
      </c>
      <c r="C27" s="129" t="s">
        <v>8</v>
      </c>
      <c r="D27" s="125" t="s">
        <v>10</v>
      </c>
      <c r="E27" s="122" t="s">
        <v>18</v>
      </c>
      <c r="F27" s="123" t="s">
        <v>11</v>
      </c>
      <c r="G27" s="129" t="s">
        <v>8</v>
      </c>
      <c r="H27" s="125" t="s">
        <v>10</v>
      </c>
    </row>
    <row r="28" spans="1:14">
      <c r="A28" s="4" t="s">
        <v>4</v>
      </c>
      <c r="B28" s="9" t="s">
        <v>78</v>
      </c>
      <c r="C28" s="37">
        <v>100</v>
      </c>
      <c r="D28" s="85">
        <v>484</v>
      </c>
      <c r="E28" s="4" t="s">
        <v>4</v>
      </c>
      <c r="F28" s="9" t="s">
        <v>79</v>
      </c>
      <c r="G28" s="37">
        <v>85</v>
      </c>
      <c r="H28" s="20">
        <v>370</v>
      </c>
    </row>
    <row r="29" spans="1:14">
      <c r="A29" s="5" t="s">
        <v>6</v>
      </c>
      <c r="B29" s="9" t="s">
        <v>81</v>
      </c>
      <c r="C29" s="37">
        <v>25</v>
      </c>
      <c r="D29" s="20">
        <v>127</v>
      </c>
      <c r="E29" s="5" t="s">
        <v>6</v>
      </c>
      <c r="F29" s="9" t="s">
        <v>80</v>
      </c>
      <c r="G29" s="37">
        <v>52</v>
      </c>
      <c r="H29" s="20">
        <v>225</v>
      </c>
    </row>
    <row r="30" spans="1:14">
      <c r="A30" s="5" t="s">
        <v>6</v>
      </c>
      <c r="B30" s="9" t="s">
        <v>82</v>
      </c>
      <c r="C30" s="38">
        <v>100</v>
      </c>
      <c r="D30" s="21">
        <v>684</v>
      </c>
      <c r="E30" s="5" t="s">
        <v>6</v>
      </c>
      <c r="F30" s="9" t="s">
        <v>82</v>
      </c>
      <c r="G30" s="38">
        <v>100</v>
      </c>
      <c r="H30" s="21">
        <v>684</v>
      </c>
    </row>
    <row r="31" spans="1:14">
      <c r="A31" s="5" t="s">
        <v>6</v>
      </c>
      <c r="B31" s="9" t="s">
        <v>98</v>
      </c>
      <c r="C31" s="38">
        <v>83</v>
      </c>
      <c r="D31" s="21">
        <v>550</v>
      </c>
      <c r="E31" s="5" t="s">
        <v>6</v>
      </c>
      <c r="F31" s="9" t="s">
        <v>85</v>
      </c>
      <c r="G31" s="37">
        <v>28</v>
      </c>
      <c r="H31" s="20">
        <v>126</v>
      </c>
    </row>
    <row r="32" spans="1:14">
      <c r="A32" s="5" t="s">
        <v>6</v>
      </c>
      <c r="B32" s="9" t="s">
        <v>96</v>
      </c>
      <c r="C32" s="38">
        <v>28</v>
      </c>
      <c r="D32" s="21">
        <v>126</v>
      </c>
      <c r="E32" s="5" t="s">
        <v>6</v>
      </c>
      <c r="F32" s="9" t="s">
        <v>81</v>
      </c>
      <c r="G32" s="37">
        <v>28</v>
      </c>
      <c r="H32" s="20">
        <v>127</v>
      </c>
    </row>
    <row r="33" spans="1:8">
      <c r="A33" s="11" t="s">
        <v>7</v>
      </c>
      <c r="B33" s="9" t="s">
        <v>89</v>
      </c>
      <c r="C33" s="38">
        <v>80</v>
      </c>
      <c r="D33" s="21"/>
      <c r="E33" s="12" t="s">
        <v>5</v>
      </c>
      <c r="F33" s="9" t="s">
        <v>109</v>
      </c>
      <c r="G33" s="37">
        <v>81</v>
      </c>
      <c r="H33" s="20">
        <v>408</v>
      </c>
    </row>
    <row r="34" spans="1:8">
      <c r="A34" s="12" t="s">
        <v>5</v>
      </c>
      <c r="B34" s="9" t="s">
        <v>99</v>
      </c>
      <c r="C34" s="39">
        <v>193</v>
      </c>
      <c r="D34" s="22">
        <v>1115</v>
      </c>
      <c r="E34" s="12" t="s">
        <v>6</v>
      </c>
      <c r="F34" s="9" t="s">
        <v>111</v>
      </c>
      <c r="G34" s="37">
        <v>81</v>
      </c>
      <c r="H34" s="20">
        <v>380</v>
      </c>
    </row>
    <row r="35" spans="1:8" ht="15.75" customHeight="1">
      <c r="A35" s="175" t="s">
        <v>91</v>
      </c>
      <c r="B35" s="176"/>
      <c r="C35" s="113">
        <f>SUM(C28:C34)</f>
        <v>609</v>
      </c>
      <c r="D35" s="114"/>
      <c r="E35" s="175" t="s">
        <v>91</v>
      </c>
      <c r="F35" s="176"/>
      <c r="G35" s="113">
        <f>SUM(G28:G33)</f>
        <v>374</v>
      </c>
      <c r="H35" s="114"/>
    </row>
    <row r="36" spans="1:8" ht="21.75" thickBot="1">
      <c r="A36" s="177" t="s">
        <v>37</v>
      </c>
      <c r="B36" s="178"/>
      <c r="C36" s="115">
        <f>[1]Kit!B28</f>
        <v>2519</v>
      </c>
      <c r="D36" s="117"/>
      <c r="E36" s="177" t="s">
        <v>37</v>
      </c>
      <c r="F36" s="178"/>
      <c r="G36" s="115">
        <f>[1]Kit!B28</f>
        <v>2519</v>
      </c>
      <c r="H36" s="117"/>
    </row>
    <row r="37" spans="1:8" ht="21.75" thickBot="1">
      <c r="A37" s="181" t="s">
        <v>2</v>
      </c>
      <c r="B37" s="182"/>
      <c r="C37" s="130">
        <f>C36+C35+G11+G24+G35+C45</f>
        <v>4855</v>
      </c>
      <c r="D37" s="131">
        <f>SUM(D28:D35)</f>
        <v>3086</v>
      </c>
      <c r="E37" s="179" t="s">
        <v>2</v>
      </c>
      <c r="F37" s="180"/>
      <c r="G37" s="132">
        <f>G36+G35+C45</f>
        <v>3146</v>
      </c>
      <c r="H37" s="119">
        <f>SUM(H28:H35)</f>
        <v>2320</v>
      </c>
    </row>
    <row r="38" spans="1:8" ht="43.5" thickTop="1" thickBot="1">
      <c r="A38" s="122" t="s">
        <v>113</v>
      </c>
      <c r="B38" s="123" t="s">
        <v>11</v>
      </c>
      <c r="C38" s="129" t="s">
        <v>8</v>
      </c>
      <c r="D38" s="125" t="s">
        <v>10</v>
      </c>
      <c r="E38" s="133"/>
      <c r="F38" s="133"/>
      <c r="G38" s="134"/>
      <c r="H38" s="135"/>
    </row>
    <row r="39" spans="1:8" ht="43.5" thickTop="1" thickBot="1">
      <c r="A39" s="4" t="s">
        <v>4</v>
      </c>
      <c r="B39" s="9" t="s">
        <v>92</v>
      </c>
      <c r="C39" s="86">
        <v>123</v>
      </c>
      <c r="D39" s="85">
        <v>550</v>
      </c>
      <c r="E39" s="133"/>
      <c r="F39" s="136" t="s">
        <v>3</v>
      </c>
      <c r="G39" s="137" t="s">
        <v>21</v>
      </c>
      <c r="H39" s="102" t="s">
        <v>10</v>
      </c>
    </row>
    <row r="40" spans="1:8">
      <c r="A40" s="5" t="s">
        <v>6</v>
      </c>
      <c r="B40" s="9" t="s">
        <v>94</v>
      </c>
      <c r="C40" s="87">
        <v>74</v>
      </c>
      <c r="D40" s="88">
        <v>990</v>
      </c>
      <c r="E40" s="133"/>
      <c r="F40" s="138">
        <v>1</v>
      </c>
      <c r="G40" s="139">
        <f>C13/1000</f>
        <v>6.1950000000000003</v>
      </c>
      <c r="H40" s="140">
        <f>SUM(D13+D26+D37+H13+H26+H37+D47)</f>
        <v>17557</v>
      </c>
    </row>
    <row r="41" spans="1:8">
      <c r="A41" s="5" t="s">
        <v>6</v>
      </c>
      <c r="B41" s="9" t="s">
        <v>83</v>
      </c>
      <c r="C41" s="37">
        <v>56</v>
      </c>
      <c r="D41" s="20">
        <v>251</v>
      </c>
      <c r="E41" s="133"/>
      <c r="F41" s="141">
        <v>2</v>
      </c>
      <c r="G41" s="142">
        <f>C26/1000</f>
        <v>5.5449999999999999</v>
      </c>
      <c r="H41" s="143">
        <f>SUM(D26+D37+H13+H26+H37+D47)</f>
        <v>14962</v>
      </c>
    </row>
    <row r="42" spans="1:8">
      <c r="A42" s="5" t="s">
        <v>6</v>
      </c>
      <c r="B42" s="9" t="s">
        <v>93</v>
      </c>
      <c r="C42" s="38">
        <v>48</v>
      </c>
      <c r="D42" s="21">
        <v>222</v>
      </c>
      <c r="E42" s="133"/>
      <c r="F42" s="141">
        <v>3</v>
      </c>
      <c r="G42" s="142">
        <f>C37/1000</f>
        <v>4.8550000000000004</v>
      </c>
      <c r="H42" s="143">
        <f>SUM(D37+H13+H26+H37+D47)</f>
        <v>12289</v>
      </c>
    </row>
    <row r="43" spans="1:8">
      <c r="A43" s="108"/>
      <c r="B43" s="104"/>
      <c r="C43" s="144"/>
      <c r="D43" s="145"/>
      <c r="E43" s="133"/>
      <c r="F43" s="141">
        <v>4</v>
      </c>
      <c r="G43" s="142">
        <f>G13/1000</f>
        <v>4.2460000000000004</v>
      </c>
      <c r="H43" s="143">
        <f>SUM(H13+H26+H37+D47)</f>
        <v>9203</v>
      </c>
    </row>
    <row r="44" spans="1:8">
      <c r="A44" s="108"/>
      <c r="B44" s="104"/>
      <c r="C44" s="111"/>
      <c r="D44" s="112"/>
      <c r="E44" s="133"/>
      <c r="F44" s="141">
        <v>5</v>
      </c>
      <c r="G44" s="142">
        <f>G26/1000</f>
        <v>3.6190000000000002</v>
      </c>
      <c r="H44" s="143">
        <f>SUM(H26+H37+D47)</f>
        <v>6359</v>
      </c>
    </row>
    <row r="45" spans="1:8" ht="21.75" thickBot="1">
      <c r="A45" s="175" t="s">
        <v>91</v>
      </c>
      <c r="B45" s="176"/>
      <c r="C45" s="113">
        <f>SUM(C39:C41)</f>
        <v>253</v>
      </c>
      <c r="D45" s="114"/>
      <c r="E45" s="133"/>
      <c r="F45" s="146">
        <v>6</v>
      </c>
      <c r="G45" s="147">
        <f>G37/1000</f>
        <v>3.1459999999999999</v>
      </c>
      <c r="H45" s="148">
        <f>SUM(H37+D47)</f>
        <v>4333</v>
      </c>
    </row>
    <row r="46" spans="1:8" ht="22.5" thickTop="1" thickBot="1">
      <c r="A46" s="177" t="s">
        <v>37</v>
      </c>
      <c r="B46" s="178"/>
      <c r="C46" s="115">
        <f>[1]Kit!B28</f>
        <v>2519</v>
      </c>
      <c r="D46" s="117"/>
      <c r="E46" s="133"/>
      <c r="F46" s="146">
        <v>7</v>
      </c>
      <c r="G46" s="147">
        <f>C47/1000</f>
        <v>2.7719999999999998</v>
      </c>
      <c r="H46" s="148">
        <f>D47</f>
        <v>2013</v>
      </c>
    </row>
    <row r="47" spans="1:8" ht="21.75" thickBot="1">
      <c r="A47" s="179" t="s">
        <v>2</v>
      </c>
      <c r="B47" s="180"/>
      <c r="C47" s="132">
        <f>C46+C45</f>
        <v>2772</v>
      </c>
      <c r="D47" s="119">
        <f>SUM(D39:D45)</f>
        <v>2013</v>
      </c>
      <c r="E47" s="133"/>
      <c r="F47" s="133"/>
      <c r="G47" s="134"/>
      <c r="H47" s="135"/>
    </row>
    <row r="48" spans="1:8" s="103" customFormat="1">
      <c r="B48" s="149"/>
      <c r="F48" s="149"/>
      <c r="G48" s="149"/>
      <c r="H48" s="149"/>
    </row>
    <row r="49" spans="2:8">
      <c r="B49" s="150"/>
      <c r="H49" s="107"/>
    </row>
    <row r="50" spans="2:8">
      <c r="B50" s="150"/>
      <c r="H50" s="107"/>
    </row>
    <row r="51" spans="2:8">
      <c r="B51" s="150"/>
      <c r="H51" s="107"/>
    </row>
    <row r="52" spans="2:8">
      <c r="B52" s="150"/>
      <c r="H52" s="107"/>
    </row>
    <row r="53" spans="2:8">
      <c r="B53" s="150"/>
      <c r="H53" s="107"/>
    </row>
    <row r="54" spans="2:8">
      <c r="B54" s="150"/>
      <c r="H54" s="107"/>
    </row>
    <row r="55" spans="2:8">
      <c r="F55" s="152"/>
      <c r="G55" s="153"/>
      <c r="H55" s="107"/>
    </row>
    <row r="56" spans="2:8">
      <c r="F56" s="154"/>
      <c r="G56" s="154"/>
      <c r="H56" s="107"/>
    </row>
    <row r="57" spans="2:8">
      <c r="H57" s="107"/>
    </row>
    <row r="58" spans="2:8">
      <c r="H58" s="107"/>
    </row>
    <row r="60" spans="2:8">
      <c r="D60" s="126"/>
    </row>
    <row r="61" spans="2:8">
      <c r="D61" s="126"/>
    </row>
    <row r="62" spans="2:8">
      <c r="D62" s="126"/>
    </row>
    <row r="63" spans="2:8">
      <c r="D63" s="126"/>
    </row>
    <row r="64" spans="2:8">
      <c r="D64" s="126"/>
    </row>
    <row r="65" spans="4:4">
      <c r="D65" s="126"/>
    </row>
  </sheetData>
  <mergeCells count="21">
    <mergeCell ref="A11:B11"/>
    <mergeCell ref="E11:F11"/>
    <mergeCell ref="A12:B12"/>
    <mergeCell ref="E12:F12"/>
    <mergeCell ref="A13:B13"/>
    <mergeCell ref="E13:F13"/>
    <mergeCell ref="A24:B24"/>
    <mergeCell ref="E24:F24"/>
    <mergeCell ref="A25:B25"/>
    <mergeCell ref="E25:F25"/>
    <mergeCell ref="A26:B26"/>
    <mergeCell ref="E26:F26"/>
    <mergeCell ref="A45:B45"/>
    <mergeCell ref="A46:B46"/>
    <mergeCell ref="A47:B47"/>
    <mergeCell ref="A35:B35"/>
    <mergeCell ref="E35:F35"/>
    <mergeCell ref="A36:B36"/>
    <mergeCell ref="E36:F36"/>
    <mergeCell ref="A37:B37"/>
    <mergeCell ref="E37:F37"/>
  </mergeCells>
  <pageMargins left="0.75" right="0.75" top="1" bottom="1" header="0.5" footer="0.5"/>
  <pageSetup paperSize="9" scale="33" orientation="landscape" horizontalDpi="4294967292" verticalDpi="4294967292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Food</vt:lpstr>
      <vt:lpstr>Kit</vt:lpstr>
      <vt:lpstr>Daily</vt:lpstr>
      <vt:lpstr>Daily 7 days</vt:lpstr>
      <vt:lpstr>'Daily 7 days'!Print_Area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Michiel Hoefsmit</dc:creator>
  <cp:lastModifiedBy>Lucja Leonard</cp:lastModifiedBy>
  <cp:lastPrinted>2014-03-30T17:33:26Z</cp:lastPrinted>
  <dcterms:created xsi:type="dcterms:W3CDTF">2013-01-20T19:51:50Z</dcterms:created>
  <dcterms:modified xsi:type="dcterms:W3CDTF">2014-03-31T07:58:04Z</dcterms:modified>
</cp:coreProperties>
</file>